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ELÉM\CORRIDAS\"/>
    </mc:Choice>
  </mc:AlternateContent>
  <xr:revisionPtr revIDLastSave="0" documentId="13_ncr:1_{36D8BE9C-29EA-49FB-9AB9-D5CA88FDF17F}" xr6:coauthVersionLast="47" xr6:coauthVersionMax="47" xr10:uidLastSave="{00000000-0000-0000-0000-000000000000}"/>
  <bookViews>
    <workbookView xWindow="0" yWindow="0" windowWidth="19200" windowHeight="23400" activeTab="2" xr2:uid="{14B09121-7F35-480E-AA88-A0804BCF0982}"/>
  </bookViews>
  <sheets>
    <sheet name="BRONZE" sheetId="1" r:id="rId1"/>
    <sheet name="PRATA" sheetId="2" r:id="rId2"/>
    <sheet name="OURO" sheetId="3" r:id="rId3"/>
    <sheet name="REDE SOCIAL" sheetId="4" r:id="rId4"/>
    <sheet name="MULTIPLATAFORM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3" l="1"/>
  <c r="P33" i="2"/>
  <c r="P30" i="1"/>
  <c r="J13" i="5"/>
  <c r="N13" i="5" s="1"/>
  <c r="P13" i="5"/>
  <c r="J14" i="5"/>
  <c r="N14" i="5" s="1"/>
  <c r="Q14" i="5" s="1"/>
  <c r="P14" i="5"/>
  <c r="J15" i="5"/>
  <c r="J16" i="5" s="1"/>
  <c r="N15" i="5"/>
  <c r="P15" i="5"/>
  <c r="Q15" i="5"/>
  <c r="J22" i="5"/>
  <c r="N22" i="5" s="1"/>
  <c r="P22" i="5"/>
  <c r="J23" i="5"/>
  <c r="N23" i="5" s="1"/>
  <c r="Q23" i="5" s="1"/>
  <c r="P23" i="5"/>
  <c r="J24" i="5"/>
  <c r="J30" i="5"/>
  <c r="N30" i="5"/>
  <c r="Q30" i="5" s="1"/>
  <c r="Q31" i="5" s="1"/>
  <c r="P30" i="5"/>
  <c r="J31" i="5"/>
  <c r="F9" i="4"/>
  <c r="L8" i="4"/>
  <c r="L9" i="4" s="1"/>
  <c r="I8" i="4"/>
  <c r="G8" i="4"/>
  <c r="L6" i="4"/>
  <c r="F6" i="4"/>
  <c r="L5" i="4"/>
  <c r="I5" i="4"/>
  <c r="G5" i="4"/>
  <c r="L3" i="4"/>
  <c r="F3" i="4"/>
  <c r="L2" i="4"/>
  <c r="I2" i="4"/>
  <c r="G2" i="4"/>
  <c r="H23" i="3"/>
  <c r="P22" i="3"/>
  <c r="L22" i="3"/>
  <c r="J22" i="3"/>
  <c r="P21" i="3"/>
  <c r="L21" i="3"/>
  <c r="J21" i="3"/>
  <c r="P20" i="3"/>
  <c r="L20" i="3"/>
  <c r="J20" i="3"/>
  <c r="P19" i="3"/>
  <c r="L19" i="3"/>
  <c r="J19" i="3"/>
  <c r="P18" i="3"/>
  <c r="P23" i="3" s="1"/>
  <c r="R18" i="3" s="1"/>
  <c r="L18" i="3"/>
  <c r="J18" i="3"/>
  <c r="H16" i="3"/>
  <c r="P15" i="3"/>
  <c r="L15" i="3"/>
  <c r="J15" i="3"/>
  <c r="P14" i="3"/>
  <c r="L14" i="3"/>
  <c r="J14" i="3"/>
  <c r="P13" i="3"/>
  <c r="P16" i="3" s="1"/>
  <c r="R13" i="3" s="1"/>
  <c r="L13" i="3"/>
  <c r="J13" i="3"/>
  <c r="L12" i="3"/>
  <c r="H11" i="3"/>
  <c r="L11" i="3" s="1"/>
  <c r="P10" i="3"/>
  <c r="L10" i="3"/>
  <c r="L24" i="3" s="1"/>
  <c r="J10" i="3"/>
  <c r="P9" i="3"/>
  <c r="L9" i="3"/>
  <c r="J9" i="3"/>
  <c r="P8" i="3"/>
  <c r="L8" i="3"/>
  <c r="J8" i="3"/>
  <c r="N24" i="5" l="1"/>
  <c r="Q22" i="5"/>
  <c r="Q24" i="5" s="1"/>
  <c r="Q13" i="5"/>
  <c r="Q16" i="5" s="1"/>
  <c r="N16" i="5"/>
  <c r="N31" i="5"/>
  <c r="H26" i="3"/>
  <c r="P11" i="3"/>
  <c r="P25" i="3"/>
  <c r="R8" i="3"/>
  <c r="O28" i="3" l="1"/>
  <c r="H23" i="2" l="1"/>
  <c r="P22" i="2"/>
  <c r="L22" i="2"/>
  <c r="J22" i="2"/>
  <c r="P21" i="2"/>
  <c r="L21" i="2"/>
  <c r="J21" i="2"/>
  <c r="P20" i="2"/>
  <c r="L20" i="2"/>
  <c r="J20" i="2"/>
  <c r="P19" i="2"/>
  <c r="L19" i="2"/>
  <c r="J19" i="2"/>
  <c r="P18" i="2"/>
  <c r="L18" i="2"/>
  <c r="J18" i="2"/>
  <c r="H16" i="2"/>
  <c r="P15" i="2"/>
  <c r="L15" i="2"/>
  <c r="J15" i="2"/>
  <c r="P14" i="2"/>
  <c r="L14" i="2"/>
  <c r="J14" i="2"/>
  <c r="P13" i="2"/>
  <c r="P16" i="2" s="1"/>
  <c r="R13" i="2" s="1"/>
  <c r="L13" i="2"/>
  <c r="J13" i="2"/>
  <c r="L12" i="2"/>
  <c r="H11" i="2"/>
  <c r="H26" i="2" s="1"/>
  <c r="P10" i="2"/>
  <c r="L10" i="2"/>
  <c r="J10" i="2"/>
  <c r="P9" i="2"/>
  <c r="L9" i="2"/>
  <c r="J9" i="2"/>
  <c r="P8" i="2"/>
  <c r="L8" i="2"/>
  <c r="L24" i="2" s="1"/>
  <c r="J8" i="2"/>
  <c r="P11" i="2" l="1"/>
  <c r="P23" i="2"/>
  <c r="R18" i="2" s="1"/>
  <c r="P25" i="2"/>
  <c r="R8" i="2"/>
  <c r="L11" i="2"/>
  <c r="P28" i="2" l="1"/>
  <c r="P27" i="1" l="1"/>
  <c r="P23" i="1"/>
  <c r="J21" i="1" l="1"/>
  <c r="J18" i="1"/>
  <c r="J19" i="1"/>
  <c r="J20" i="1"/>
  <c r="J22" i="1"/>
  <c r="J13" i="1"/>
  <c r="L19" i="1"/>
  <c r="L20" i="1"/>
  <c r="L21" i="1"/>
  <c r="L22" i="1"/>
  <c r="L18" i="1"/>
  <c r="P21" i="1"/>
  <c r="L14" i="1"/>
  <c r="L15" i="1"/>
  <c r="L12" i="1"/>
  <c r="L13" i="1"/>
  <c r="L10" i="1"/>
  <c r="L9" i="1"/>
  <c r="L8" i="1"/>
  <c r="J14" i="1"/>
  <c r="J15" i="1"/>
  <c r="J8" i="1"/>
  <c r="J9" i="1"/>
  <c r="J10" i="1"/>
  <c r="P8" i="1"/>
  <c r="P10" i="1"/>
  <c r="H23" i="1"/>
  <c r="H11" i="1"/>
  <c r="L11" i="1" s="1"/>
  <c r="H16" i="1"/>
  <c r="P22" i="1"/>
  <c r="P19" i="1"/>
  <c r="P18" i="1"/>
  <c r="L24" i="1" l="1"/>
  <c r="H26" i="1"/>
  <c r="P20" i="1"/>
  <c r="T18" i="1" s="1"/>
  <c r="P15" i="1"/>
  <c r="P14" i="1"/>
  <c r="P13" i="1"/>
  <c r="P9" i="1"/>
  <c r="P11" i="1" l="1"/>
  <c r="T8" i="1" s="1"/>
  <c r="P16" i="1"/>
  <c r="T13" i="1" s="1"/>
  <c r="P26" i="1" l="1"/>
  <c r="Q24" i="1" s="1"/>
  <c r="R24" i="1" s="1"/>
</calcChain>
</file>

<file path=xl/sharedStrings.xml><?xml version="1.0" encoding="utf-8"?>
<sst xmlns="http://schemas.openxmlformats.org/spreadsheetml/2006/main" count="378" uniqueCount="108">
  <si>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</si>
  <si>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</si>
  <si>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</si>
  <si>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</si>
  <si>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</si>
  <si>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</si>
  <si>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</si>
  <si>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</si>
  <si>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</si>
  <si>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</si>
  <si>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</si>
  <si>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</si>
  <si>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</si>
  <si>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</si>
  <si>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</si>
  <si>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</si>
  <si>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</si>
  <si>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</si>
  <si>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</si>
  <si>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</si>
  <si>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</si>
  <si>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</si>
  <si>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</si>
  <si>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</si>
  <si>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</si>
  <si>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</si>
  <si>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</si>
  <si>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</si>
  <si>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</si>
  <si>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</si>
  <si>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</si>
  <si>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</si>
  <si>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</si>
  <si>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</si>
  <si>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</si>
  <si>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</si>
  <si>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</si>
  <si>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</si>
  <si>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</si>
  <si>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</si>
  <si>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</si>
  <si>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</si>
  <si>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</si>
  <si>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</si>
  <si>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</si>
  <si>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</si>
  <si>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</si>
  <si>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</si>
  <si>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</si>
  <si>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</si>
  <si>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</si>
  <si>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>Corridas</t>
  </si>
  <si>
    <t>A defnir</t>
  </si>
  <si>
    <t>Valor com Desconto%</t>
  </si>
  <si>
    <t>a definir</t>
  </si>
  <si>
    <t>A definir</t>
  </si>
  <si>
    <t>Valor total (com desconto -95%)</t>
  </si>
  <si>
    <t>REDE SOCIAL</t>
  </si>
  <si>
    <t>BRONZE</t>
  </si>
  <si>
    <t>NO MÊS</t>
  </si>
  <si>
    <t>PRATA</t>
  </si>
  <si>
    <t>OURO</t>
  </si>
  <si>
    <t>Negociado</t>
  </si>
  <si>
    <t>Tabela</t>
  </si>
  <si>
    <t>Impactos</t>
  </si>
  <si>
    <t>INVESTIMENTO TOTAL</t>
  </si>
  <si>
    <t>]</t>
  </si>
  <si>
    <t>CPM</t>
  </si>
  <si>
    <t>impressões</t>
  </si>
  <si>
    <t>N/A</t>
  </si>
  <si>
    <t>mês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</si>
  <si>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</si>
  <si>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ROS</t>
  </si>
  <si>
    <t>R7 Belém + R7 segmentado para Belém</t>
  </si>
  <si>
    <t>Mídia Livre</t>
  </si>
  <si>
    <t>TOTAL NEGOCIADO</t>
  </si>
  <si>
    <t>CUSTO UNITÁRIO</t>
  </si>
  <si>
    <t>DESC (%)</t>
  </si>
  <si>
    <t>TOTAL 
TABELA</t>
  </si>
  <si>
    <t>VALOR UNITÁRIO 
TABELA</t>
  </si>
  <si>
    <t>KPI</t>
  </si>
  <si>
    <t xml:space="preserve">VISIBILIDADE ESTIMADA </t>
  </si>
  <si>
    <t>SEGM.</t>
  </si>
  <si>
    <t>VOLUME CONTRATADO</t>
  </si>
  <si>
    <t>DETALHAMENTO</t>
  </si>
  <si>
    <t>DISTRIBUIÇÃO</t>
  </si>
  <si>
    <t>CANAL</t>
  </si>
  <si>
    <t>FORMATO</t>
  </si>
  <si>
    <t>COTA BRONZE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</si>
  <si>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</si>
  <si>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YT</t>
  </si>
  <si>
    <t>YouTube Record Paulista</t>
  </si>
  <si>
    <t xml:space="preserve">Pré-roll / Pós-roll </t>
  </si>
  <si>
    <t>COTA PRATA</t>
  </si>
  <si>
    <t>unidade</t>
  </si>
  <si>
    <t>impactos</t>
  </si>
  <si>
    <t>pacote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</si>
  <si>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(4 conteúdos sobre o evento com oferecimento da marca)</t>
    </r>
  </si>
  <si>
    <t xml:space="preserve">R7 home  + FB + IG + X </t>
  </si>
  <si>
    <t>R7 R7 Belém + Redes sociais + Home R7</t>
  </si>
  <si>
    <t>Publieditorial + Pacote de divulgação</t>
  </si>
  <si>
    <t>YouTube Record Belém</t>
  </si>
  <si>
    <t>COTA OURO</t>
  </si>
  <si>
    <t>DATA DA PROPOSTA: OUT/2025</t>
  </si>
  <si>
    <t>TABELA DE PREÇOS: VIGENTE</t>
  </si>
  <si>
    <t>MERCADO: BELÉM</t>
  </si>
  <si>
    <t>Projeto Especial</t>
  </si>
  <si>
    <t>Valor de Cachê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</si>
</sst>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_-* #,##0.0000_-;\-* #,##0.0000_-;_-* &quot;-&quot;??_-;_-@_-"/>
    <numFmt numFmtId="169" formatCode="0.0"/>
    <numFmt numFmtId="170" formatCode="0.0000"/>
    <numFmt numFmtId="171" formatCode="&quot;R$&quot;\ #,##0.00"/>
    <numFmt numFmtId="172" formatCode="0.0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0"/>
      <name val="Calibri"/>
      <family val="2"/>
    </font>
    <font>
      <b/>
      <sz val="12"/>
      <color rgb="FF0D0D0D"/>
      <name val="Calibri Light"/>
      <family val="2"/>
      <scheme val="major"/>
    </font>
    <font>
      <sz val="10"/>
      <color rgb="FFFFFFFF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name val="Calibri"/>
      <family val="2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rgb="FFC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FFFFFF"/>
      <name val="Calibri Light"/>
      <family val="2"/>
      <scheme val="major"/>
    </font>
    <font>
      <sz val="8"/>
      <name val="MS Sans Serif"/>
      <charset val="1"/>
    </font>
    <font>
      <b/>
      <sz val="10"/>
      <color rgb="FF002060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rgb="FF000000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1" fillId="0" borderId="0"/>
    <xf numFmtId="0" fontId="43" fillId="0" borderId="0" applyAlignment="0">
      <alignment vertical="top" wrapText="1"/>
      <protection locked="0"/>
    </xf>
  </cellStyleXfs>
  <cellXfs count="224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8" fillId="3" borderId="5" xfId="1" applyFont="1" applyFill="1" applyBorder="1" applyAlignment="1">
      <alignment vertical="center"/>
    </xf>
    <xf numFmtId="0" fontId="10" fillId="4" borderId="0" xfId="0" applyFont="1" applyFill="1"/>
    <xf numFmtId="0" fontId="12" fillId="3" borderId="6" xfId="2" applyFont="1" applyFill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4" fontId="14" fillId="4" borderId="0" xfId="1" applyNumberFormat="1" applyFont="1" applyFill="1" applyBorder="1" applyAlignment="1">
      <alignment horizontal="center" vertical="center"/>
    </xf>
    <xf numFmtId="164" fontId="12" fillId="3" borderId="6" xfId="2" applyNumberFormat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16" fontId="12" fillId="4" borderId="0" xfId="2" quotePrefix="1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4" fontId="12" fillId="4" borderId="0" xfId="2" applyNumberFormat="1" applyFont="1" applyFill="1" applyAlignment="1">
      <alignment horizontal="center" vertical="center"/>
    </xf>
    <xf numFmtId="4" fontId="12" fillId="4" borderId="0" xfId="1" applyNumberFormat="1" applyFont="1" applyFill="1" applyBorder="1" applyAlignment="1">
      <alignment horizontal="center" vertical="center"/>
    </xf>
    <xf numFmtId="4" fontId="12" fillId="3" borderId="23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4" fontId="13" fillId="2" borderId="23" xfId="1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3" borderId="5" xfId="1" applyNumberFormat="1" applyFont="1" applyFill="1" applyBorder="1" applyAlignment="1">
      <alignment horizontal="center" vertical="center"/>
    </xf>
    <xf numFmtId="2" fontId="12" fillId="3" borderId="6" xfId="2" applyNumberFormat="1" applyFont="1" applyFill="1" applyBorder="1" applyAlignment="1">
      <alignment horizontal="center" vertical="center"/>
    </xf>
    <xf numFmtId="0" fontId="12" fillId="3" borderId="6" xfId="2" quotePrefix="1" applyFont="1" applyFill="1" applyBorder="1" applyAlignment="1">
      <alignment horizontal="center" vertical="center"/>
    </xf>
    <xf numFmtId="3" fontId="12" fillId="3" borderId="6" xfId="2" applyNumberFormat="1" applyFont="1" applyFill="1" applyBorder="1" applyAlignment="1">
      <alignment horizontal="center" vertical="center"/>
    </xf>
    <xf numFmtId="4" fontId="12" fillId="3" borderId="6" xfId="2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3" borderId="2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164" fontId="12" fillId="3" borderId="23" xfId="2" applyNumberFormat="1" applyFont="1" applyFill="1" applyBorder="1" applyAlignment="1">
      <alignment horizontal="center" vertical="center"/>
    </xf>
    <xf numFmtId="4" fontId="12" fillId="3" borderId="24" xfId="1" applyNumberFormat="1" applyFont="1" applyFill="1" applyBorder="1" applyAlignment="1">
      <alignment horizontal="center" vertical="center"/>
    </xf>
    <xf numFmtId="4" fontId="12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6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168" fontId="12" fillId="3" borderId="6" xfId="1" applyNumberFormat="1" applyFont="1" applyFill="1" applyBorder="1" applyAlignment="1">
      <alignment horizontal="center" vertical="center"/>
    </xf>
    <xf numFmtId="169" fontId="12" fillId="3" borderId="23" xfId="2" applyNumberFormat="1" applyFont="1" applyFill="1" applyBorder="1" applyAlignment="1">
      <alignment horizontal="center" vertical="center"/>
    </xf>
    <xf numFmtId="170" fontId="12" fillId="3" borderId="6" xfId="2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12" fillId="3" borderId="50" xfId="2" applyNumberFormat="1" applyFont="1" applyFill="1" applyBorder="1" applyAlignment="1">
      <alignment horizontal="center" vertical="center"/>
    </xf>
    <xf numFmtId="165" fontId="12" fillId="2" borderId="49" xfId="1" applyNumberFormat="1" applyFont="1" applyFill="1" applyBorder="1" applyAlignment="1">
      <alignment vertical="center"/>
    </xf>
    <xf numFmtId="165" fontId="12" fillId="2" borderId="17" xfId="1" applyNumberFormat="1" applyFont="1" applyFill="1" applyBorder="1" applyAlignment="1">
      <alignment vertical="center"/>
    </xf>
    <xf numFmtId="0" fontId="23" fillId="0" borderId="0" xfId="0" applyFont="1"/>
    <xf numFmtId="0" fontId="23" fillId="5" borderId="0" xfId="0" applyFont="1" applyFill="1"/>
    <xf numFmtId="17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1" fontId="23" fillId="5" borderId="0" xfId="0" applyNumberFormat="1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171" fontId="24" fillId="6" borderId="52" xfId="5" applyNumberFormat="1" applyFont="1" applyFill="1" applyBorder="1" applyAlignment="1" applyProtection="1">
      <alignment horizontal="center" vertical="center" wrapText="1"/>
    </xf>
    <xf numFmtId="171" fontId="25" fillId="6" borderId="46" xfId="6" applyNumberFormat="1" applyFont="1" applyFill="1" applyBorder="1" applyAlignment="1">
      <alignment horizontal="center" vertical="center"/>
    </xf>
    <xf numFmtId="9" fontId="24" fillId="6" borderId="47" xfId="7" applyFont="1" applyFill="1" applyBorder="1" applyAlignment="1">
      <alignment horizontal="center" vertical="center"/>
    </xf>
    <xf numFmtId="171" fontId="24" fillId="6" borderId="53" xfId="5" applyNumberFormat="1" applyFont="1" applyFill="1" applyBorder="1" applyAlignment="1" applyProtection="1">
      <alignment horizontal="center" vertical="center" wrapText="1"/>
    </xf>
    <xf numFmtId="0" fontId="25" fillId="6" borderId="46" xfId="0" applyFont="1" applyFill="1" applyBorder="1" applyAlignment="1">
      <alignment vertical="center" wrapText="1"/>
    </xf>
    <xf numFmtId="171" fontId="25" fillId="6" borderId="48" xfId="6" applyNumberFormat="1" applyFont="1" applyFill="1" applyBorder="1" applyAlignment="1">
      <alignment horizontal="center" vertical="center"/>
    </xf>
    <xf numFmtId="0" fontId="27" fillId="6" borderId="47" xfId="8" applyFont="1" applyFill="1" applyBorder="1" applyAlignment="1">
      <alignment horizontal="center" vertical="center" wrapText="1"/>
    </xf>
    <xf numFmtId="3" fontId="24" fillId="6" borderId="54" xfId="5" applyNumberFormat="1" applyFont="1" applyFill="1" applyBorder="1" applyAlignment="1" applyProtection="1">
      <alignment horizontal="center" vertical="center" wrapText="1"/>
    </xf>
    <xf numFmtId="0" fontId="23" fillId="6" borderId="46" xfId="0" applyFont="1" applyFill="1" applyBorder="1" applyAlignment="1">
      <alignment horizontal="center" vertical="center"/>
    </xf>
    <xf numFmtId="0" fontId="23" fillId="6" borderId="48" xfId="0" applyFont="1" applyFill="1" applyBorder="1" applyAlignment="1">
      <alignment horizontal="center" vertical="center"/>
    </xf>
    <xf numFmtId="3" fontId="28" fillId="6" borderId="48" xfId="5" applyNumberFormat="1" applyFont="1" applyFill="1" applyBorder="1" applyAlignment="1" applyProtection="1">
      <alignment horizontal="center" vertical="center" wrapText="1"/>
    </xf>
    <xf numFmtId="171" fontId="24" fillId="6" borderId="55" xfId="5" applyNumberFormat="1" applyFont="1" applyFill="1" applyBorder="1" applyAlignment="1" applyProtection="1">
      <alignment horizontal="center" vertical="center" wrapText="1"/>
    </xf>
    <xf numFmtId="0" fontId="27" fillId="6" borderId="46" xfId="8" applyFont="1" applyFill="1" applyBorder="1" applyAlignment="1">
      <alignment horizontal="center" vertical="center" wrapText="1"/>
    </xf>
    <xf numFmtId="0" fontId="23" fillId="6" borderId="48" xfId="0" applyFont="1" applyFill="1" applyBorder="1" applyAlignment="1">
      <alignment horizontal="center" vertical="center" wrapText="1"/>
    </xf>
    <xf numFmtId="0" fontId="29" fillId="6" borderId="48" xfId="0" applyFont="1" applyFill="1" applyBorder="1" applyAlignment="1">
      <alignment horizontal="center" vertical="center" wrapText="1"/>
    </xf>
    <xf numFmtId="44" fontId="30" fillId="5" borderId="56" xfId="4" applyFont="1" applyFill="1" applyBorder="1" applyAlignment="1">
      <alignment horizontal="center" vertical="center" wrapText="1"/>
    </xf>
    <xf numFmtId="44" fontId="31" fillId="5" borderId="56" xfId="4" applyFont="1" applyFill="1" applyBorder="1" applyAlignment="1">
      <alignment horizontal="center" vertical="center"/>
    </xf>
    <xf numFmtId="9" fontId="32" fillId="8" borderId="56" xfId="7" applyFont="1" applyFill="1" applyBorder="1" applyAlignment="1">
      <alignment horizontal="center" vertical="center"/>
    </xf>
    <xf numFmtId="0" fontId="31" fillId="5" borderId="56" xfId="0" applyFont="1" applyFill="1" applyBorder="1" applyAlignment="1">
      <alignment horizontal="center" vertical="center" wrapText="1"/>
    </xf>
    <xf numFmtId="171" fontId="33" fillId="9" borderId="48" xfId="6" applyNumberFormat="1" applyFont="1" applyFill="1" applyBorder="1" applyAlignment="1">
      <alignment horizontal="center" vertical="center"/>
    </xf>
    <xf numFmtId="0" fontId="31" fillId="5" borderId="56" xfId="8" applyFont="1" applyFill="1" applyBorder="1" applyAlignment="1">
      <alignment horizontal="center" vertical="center" wrapText="1"/>
    </xf>
    <xf numFmtId="3" fontId="31" fillId="5" borderId="56" xfId="5" applyNumberFormat="1" applyFont="1" applyFill="1" applyBorder="1" applyAlignment="1" applyProtection="1">
      <alignment horizontal="center" vertical="center" wrapText="1"/>
    </xf>
    <xf numFmtId="0" fontId="30" fillId="5" borderId="56" xfId="0" applyFont="1" applyFill="1" applyBorder="1" applyAlignment="1">
      <alignment horizontal="center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36" fillId="5" borderId="48" xfId="0" applyFont="1" applyFill="1" applyBorder="1" applyAlignment="1">
      <alignment horizontal="center" vertical="center" wrapText="1"/>
    </xf>
    <xf numFmtId="0" fontId="36" fillId="9" borderId="48" xfId="0" applyFont="1" applyFill="1" applyBorder="1" applyAlignment="1">
      <alignment horizontal="center" vertical="center" wrapText="1"/>
    </xf>
    <xf numFmtId="0" fontId="34" fillId="9" borderId="57" xfId="0" applyFont="1" applyFill="1" applyBorder="1" applyAlignment="1">
      <alignment horizontal="center" vertical="center" wrapText="1"/>
    </xf>
    <xf numFmtId="171" fontId="24" fillId="10" borderId="52" xfId="9" applyNumberFormat="1" applyFont="1" applyFill="1" applyBorder="1" applyAlignment="1">
      <alignment horizontal="center" vertical="center" wrapText="1"/>
    </xf>
    <xf numFmtId="171" fontId="24" fillId="10" borderId="54" xfId="1" applyNumberFormat="1" applyFont="1" applyFill="1" applyBorder="1" applyAlignment="1">
      <alignment horizontal="center" vertical="center" wrapText="1"/>
    </xf>
    <xf numFmtId="172" fontId="24" fillId="10" borderId="54" xfId="9" applyNumberFormat="1" applyFont="1" applyFill="1" applyBorder="1" applyAlignment="1">
      <alignment horizontal="center" vertical="center" wrapText="1"/>
    </xf>
    <xf numFmtId="171" fontId="24" fillId="10" borderId="54" xfId="9" applyNumberFormat="1" applyFont="1" applyFill="1" applyBorder="1" applyAlignment="1">
      <alignment horizontal="center" vertical="center" wrapText="1"/>
    </xf>
    <xf numFmtId="3" fontId="24" fillId="10" borderId="54" xfId="9" applyNumberFormat="1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/>
    </xf>
    <xf numFmtId="0" fontId="24" fillId="10" borderId="58" xfId="9" applyFont="1" applyFill="1" applyBorder="1" applyAlignment="1">
      <alignment horizontal="center" vertical="center"/>
    </xf>
    <xf numFmtId="0" fontId="38" fillId="12" borderId="0" xfId="0" applyFont="1" applyFill="1"/>
    <xf numFmtId="0" fontId="33" fillId="9" borderId="48" xfId="0" applyFont="1" applyFill="1" applyBorder="1" applyAlignment="1">
      <alignment horizontal="center" vertical="center" wrapText="1"/>
    </xf>
    <xf numFmtId="0" fontId="39" fillId="5" borderId="0" xfId="10" applyFont="1" applyFill="1" applyAlignment="1">
      <alignment vertical="center"/>
    </xf>
    <xf numFmtId="0" fontId="39" fillId="0" borderId="0" xfId="10" applyFont="1" applyAlignment="1">
      <alignment vertical="center"/>
    </xf>
    <xf numFmtId="0" fontId="34" fillId="9" borderId="48" xfId="0" applyFont="1" applyFill="1" applyBorder="1" applyAlignment="1">
      <alignment horizontal="center" vertical="center" wrapText="1"/>
    </xf>
    <xf numFmtId="0" fontId="36" fillId="9" borderId="56" xfId="0" applyFont="1" applyFill="1" applyBorder="1" applyAlignment="1">
      <alignment horizontal="center" vertical="center" wrapText="1"/>
    </xf>
    <xf numFmtId="171" fontId="29" fillId="5" borderId="0" xfId="6" applyNumberFormat="1" applyFont="1" applyFill="1" applyBorder="1" applyAlignment="1">
      <alignment horizontal="center" vertical="center"/>
    </xf>
    <xf numFmtId="44" fontId="29" fillId="5" borderId="0" xfId="6" applyFont="1" applyFill="1" applyBorder="1" applyAlignment="1">
      <alignment vertical="center"/>
    </xf>
    <xf numFmtId="165" fontId="29" fillId="5" borderId="0" xfId="1" applyNumberFormat="1" applyFont="1" applyFill="1" applyBorder="1" applyAlignment="1">
      <alignment horizontal="center" vertical="center"/>
    </xf>
    <xf numFmtId="171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center" vertical="center"/>
    </xf>
    <xf numFmtId="49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left" vertical="center"/>
    </xf>
    <xf numFmtId="171" fontId="42" fillId="15" borderId="60" xfId="11" applyNumberFormat="1" applyFont="1" applyFill="1" applyBorder="1" applyAlignment="1">
      <alignment horizontal="center" vertical="center"/>
    </xf>
    <xf numFmtId="171" fontId="42" fillId="15" borderId="59" xfId="11" applyNumberFormat="1" applyFont="1" applyFill="1" applyBorder="1" applyAlignment="1">
      <alignment horizontal="center" vertical="center"/>
    </xf>
    <xf numFmtId="0" fontId="42" fillId="15" borderId="59" xfId="11" applyFont="1" applyFill="1" applyBorder="1" applyAlignment="1">
      <alignment vertical="center"/>
    </xf>
    <xf numFmtId="0" fontId="42" fillId="15" borderId="59" xfId="11" applyFont="1" applyFill="1" applyBorder="1" applyAlignment="1">
      <alignment horizontal="center" vertical="center"/>
    </xf>
    <xf numFmtId="0" fontId="44" fillId="15" borderId="59" xfId="12" applyFont="1" applyFill="1" applyBorder="1" applyAlignment="1" applyProtection="1">
      <alignment horizontal="left"/>
    </xf>
    <xf numFmtId="0" fontId="29" fillId="15" borderId="59" xfId="12" applyFont="1" applyFill="1" applyBorder="1" applyAlignment="1" applyProtection="1">
      <alignment horizontal="left"/>
    </xf>
    <xf numFmtId="0" fontId="45" fillId="15" borderId="61" xfId="12" applyFont="1" applyFill="1" applyBorder="1" applyAlignment="1" applyProtection="1">
      <alignment horizontal="left"/>
    </xf>
    <xf numFmtId="171" fontId="42" fillId="15" borderId="45" xfId="11" applyNumberFormat="1" applyFont="1" applyFill="1" applyBorder="1" applyAlignment="1">
      <alignment horizontal="center" vertical="center"/>
    </xf>
    <xf numFmtId="171" fontId="42" fillId="15" borderId="0" xfId="11" applyNumberFormat="1" applyFont="1" applyFill="1" applyAlignment="1">
      <alignment horizontal="center" vertical="center"/>
    </xf>
    <xf numFmtId="0" fontId="42" fillId="15" borderId="0" xfId="11" applyFont="1" applyFill="1" applyAlignment="1">
      <alignment vertical="center"/>
    </xf>
    <xf numFmtId="0" fontId="42" fillId="15" borderId="0" xfId="11" applyFont="1" applyFill="1" applyAlignment="1">
      <alignment horizontal="center" vertical="center"/>
    </xf>
    <xf numFmtId="0" fontId="44" fillId="15" borderId="0" xfId="12" applyFont="1" applyFill="1" applyAlignment="1" applyProtection="1">
      <alignment horizontal="left"/>
    </xf>
    <xf numFmtId="0" fontId="46" fillId="15" borderId="0" xfId="12" applyFont="1" applyFill="1" applyAlignment="1" applyProtection="1">
      <alignment horizontal="left"/>
    </xf>
    <xf numFmtId="0" fontId="29" fillId="15" borderId="0" xfId="12" applyFont="1" applyFill="1" applyAlignment="1" applyProtection="1">
      <alignment horizontal="left"/>
    </xf>
    <xf numFmtId="0" fontId="45" fillId="15" borderId="62" xfId="12" applyFont="1" applyFill="1" applyBorder="1" applyAlignment="1" applyProtection="1">
      <alignment horizontal="left"/>
    </xf>
    <xf numFmtId="0" fontId="44" fillId="15" borderId="0" xfId="12" applyFont="1" applyFill="1" applyAlignment="1" applyProtection="1">
      <alignment horizontal="left" vertical="top"/>
    </xf>
    <xf numFmtId="0" fontId="47" fillId="2" borderId="0" xfId="10" applyFont="1" applyFill="1" applyAlignment="1">
      <alignment horizontal="left" vertical="center"/>
    </xf>
    <xf numFmtId="0" fontId="48" fillId="2" borderId="0" xfId="10" applyFont="1" applyFill="1" applyAlignment="1">
      <alignment horizontal="left" vertical="center"/>
    </xf>
    <xf numFmtId="0" fontId="49" fillId="2" borderId="0" xfId="10" applyFont="1" applyFill="1" applyAlignment="1">
      <alignment horizontal="left" vertical="center"/>
    </xf>
    <xf numFmtId="0" fontId="50" fillId="2" borderId="0" xfId="10" applyFont="1" applyFill="1" applyAlignment="1">
      <alignment horizontal="left" vertical="center"/>
    </xf>
    <xf numFmtId="171" fontId="42" fillId="15" borderId="63" xfId="11" applyNumberFormat="1" applyFont="1" applyFill="1" applyBorder="1" applyAlignment="1">
      <alignment horizontal="center" vertical="center"/>
    </xf>
    <xf numFmtId="171" fontId="42" fillId="15" borderId="64" xfId="11" applyNumberFormat="1" applyFont="1" applyFill="1" applyBorder="1" applyAlignment="1">
      <alignment horizontal="center" vertical="center"/>
    </xf>
    <xf numFmtId="0" fontId="42" fillId="15" borderId="64" xfId="11" applyFont="1" applyFill="1" applyBorder="1" applyAlignment="1">
      <alignment vertical="center"/>
    </xf>
    <xf numFmtId="0" fontId="42" fillId="15" borderId="64" xfId="11" applyFont="1" applyFill="1" applyBorder="1" applyAlignment="1">
      <alignment horizontal="center" vertical="center"/>
    </xf>
    <xf numFmtId="0" fontId="44" fillId="15" borderId="64" xfId="12" applyFont="1" applyFill="1" applyBorder="1" applyAlignment="1" applyProtection="1">
      <alignment horizontal="left" vertical="top"/>
    </xf>
    <xf numFmtId="0" fontId="29" fillId="15" borderId="64" xfId="12" applyFont="1" applyFill="1" applyBorder="1" applyAlignment="1" applyProtection="1">
      <alignment horizontal="left"/>
    </xf>
    <xf numFmtId="0" fontId="45" fillId="15" borderId="65" xfId="12" applyFont="1" applyFill="1" applyBorder="1" applyAlignment="1" applyProtection="1">
      <alignment horizontal="left"/>
    </xf>
    <xf numFmtId="3" fontId="39" fillId="5" borderId="0" xfId="10" applyNumberFormat="1" applyFont="1" applyFill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9" fontId="21" fillId="0" borderId="46" xfId="0" applyNumberFormat="1" applyFont="1" applyBorder="1" applyAlignment="1">
      <alignment horizontal="center" vertical="center"/>
    </xf>
    <xf numFmtId="9" fontId="21" fillId="0" borderId="47" xfId="0" applyNumberFormat="1" applyFont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43" fontId="12" fillId="3" borderId="7" xfId="1" applyFont="1" applyFill="1" applyBorder="1" applyAlignment="1">
      <alignment horizontal="center" vertical="center"/>
    </xf>
    <xf numFmtId="43" fontId="12" fillId="3" borderId="13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43" fontId="12" fillId="3" borderId="11" xfId="1" applyFont="1" applyFill="1" applyBorder="1" applyAlignment="1">
      <alignment horizontal="center" vertical="center"/>
    </xf>
    <xf numFmtId="43" fontId="12" fillId="3" borderId="15" xfId="1" applyFont="1" applyFill="1" applyBorder="1" applyAlignment="1">
      <alignment horizontal="center" vertical="center"/>
    </xf>
    <xf numFmtId="16" fontId="12" fillId="3" borderId="7" xfId="2" quotePrefix="1" applyNumberFormat="1" applyFont="1" applyFill="1" applyBorder="1" applyAlignment="1">
      <alignment horizontal="center" vertical="center"/>
    </xf>
    <xf numFmtId="16" fontId="12" fillId="3" borderId="8" xfId="2" quotePrefix="1" applyNumberFormat="1" applyFont="1" applyFill="1" applyBorder="1" applyAlignment="1">
      <alignment horizontal="center" vertical="center"/>
    </xf>
    <xf numFmtId="16" fontId="12" fillId="3" borderId="9" xfId="2" quotePrefix="1" applyNumberFormat="1" applyFont="1" applyFill="1" applyBorder="1" applyAlignment="1">
      <alignment horizontal="center" vertical="center"/>
    </xf>
    <xf numFmtId="16" fontId="12" fillId="3" borderId="10" xfId="2" quotePrefix="1" applyNumberFormat="1" applyFont="1" applyFill="1" applyBorder="1" applyAlignment="1">
      <alignment horizontal="center" vertical="center"/>
    </xf>
    <xf numFmtId="16" fontId="12" fillId="3" borderId="11" xfId="2" quotePrefix="1" applyNumberFormat="1" applyFont="1" applyFill="1" applyBorder="1" applyAlignment="1">
      <alignment horizontal="center" vertical="center"/>
    </xf>
    <xf numFmtId="16" fontId="12" fillId="3" borderId="12" xfId="2" quotePrefix="1" applyNumberFormat="1" applyFont="1" applyFill="1" applyBorder="1" applyAlignment="1">
      <alignment horizontal="center" vertical="center"/>
    </xf>
    <xf numFmtId="43" fontId="12" fillId="3" borderId="16" xfId="1" applyFont="1" applyFill="1" applyBorder="1" applyAlignment="1">
      <alignment horizontal="center" vertical="center"/>
    </xf>
    <xf numFmtId="43" fontId="12" fillId="3" borderId="17" xfId="1" applyFont="1" applyFill="1" applyBorder="1" applyAlignment="1">
      <alignment horizontal="center" vertical="center"/>
    </xf>
    <xf numFmtId="43" fontId="12" fillId="3" borderId="18" xfId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center" vertical="center"/>
    </xf>
    <xf numFmtId="43" fontId="12" fillId="3" borderId="20" xfId="1" applyFont="1" applyFill="1" applyBorder="1" applyAlignment="1">
      <alignment horizontal="center" vertical="center"/>
    </xf>
    <xf numFmtId="43" fontId="12" fillId="3" borderId="21" xfId="1" applyFont="1" applyFill="1" applyBorder="1" applyAlignment="1">
      <alignment horizontal="center" vertical="center"/>
    </xf>
    <xf numFmtId="16" fontId="12" fillId="3" borderId="16" xfId="2" quotePrefix="1" applyNumberFormat="1" applyFont="1" applyFill="1" applyBorder="1" applyAlignment="1">
      <alignment horizontal="center" vertical="center"/>
    </xf>
    <xf numFmtId="16" fontId="12" fillId="3" borderId="17" xfId="2" quotePrefix="1" applyNumberFormat="1" applyFont="1" applyFill="1" applyBorder="1" applyAlignment="1">
      <alignment horizontal="center" vertical="center"/>
    </xf>
    <xf numFmtId="16" fontId="12" fillId="3" borderId="18" xfId="2" quotePrefix="1" applyNumberFormat="1" applyFont="1" applyFill="1" applyBorder="1" applyAlignment="1">
      <alignment horizontal="center" vertical="center"/>
    </xf>
    <xf numFmtId="16" fontId="12" fillId="3" borderId="19" xfId="2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19" fillId="0" borderId="36" xfId="2" applyNumberFormat="1" applyFont="1" applyBorder="1" applyAlignment="1">
      <alignment horizontal="center" vertical="center"/>
    </xf>
    <xf numFmtId="9" fontId="19" fillId="0" borderId="37" xfId="2" applyNumberFormat="1" applyFont="1" applyBorder="1" applyAlignment="1">
      <alignment horizontal="center" vertical="center"/>
    </xf>
    <xf numFmtId="9" fontId="19" fillId="0" borderId="34" xfId="2" applyNumberFormat="1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3" fontId="9" fillId="4" borderId="29" xfId="1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9" fillId="2" borderId="29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4" borderId="29" xfId="1" applyFont="1" applyFill="1" applyBorder="1" applyAlignment="1">
      <alignment horizontal="center" wrapText="1"/>
    </xf>
    <xf numFmtId="43" fontId="9" fillId="4" borderId="0" xfId="1" applyFont="1" applyFill="1" applyBorder="1" applyAlignment="1">
      <alignment horizontal="center" wrapText="1"/>
    </xf>
    <xf numFmtId="17" fontId="9" fillId="2" borderId="29" xfId="1" quotePrefix="1" applyNumberFormat="1" applyFont="1" applyFill="1" applyBorder="1" applyAlignment="1">
      <alignment horizontal="center"/>
    </xf>
    <xf numFmtId="0" fontId="9" fillId="2" borderId="0" xfId="1" quotePrefix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8" fillId="3" borderId="31" xfId="2" applyFont="1" applyFill="1" applyBorder="1" applyAlignment="1">
      <alignment horizontal="center" vertical="center"/>
    </xf>
    <xf numFmtId="4" fontId="8" fillId="3" borderId="0" xfId="1" applyNumberFormat="1" applyFont="1" applyFill="1" applyBorder="1" applyAlignment="1">
      <alignment horizontal="center" vertical="center"/>
    </xf>
    <xf numFmtId="4" fontId="8" fillId="3" borderId="31" xfId="1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43" fontId="12" fillId="3" borderId="49" xfId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3" fontId="24" fillId="10" borderId="54" xfId="9" applyNumberFormat="1" applyFont="1" applyFill="1" applyBorder="1" applyAlignment="1">
      <alignment horizontal="center" vertical="center" wrapText="1"/>
    </xf>
    <xf numFmtId="4" fontId="24" fillId="10" borderId="54" xfId="9" applyNumberFormat="1" applyFont="1" applyFill="1" applyBorder="1" applyAlignment="1">
      <alignment horizontal="center" vertical="center" wrapText="1"/>
    </xf>
    <xf numFmtId="0" fontId="41" fillId="14" borderId="59" xfId="0" applyFont="1" applyFill="1" applyBorder="1" applyAlignment="1">
      <alignment horizontal="center" vertical="center"/>
    </xf>
    <xf numFmtId="0" fontId="24" fillId="7" borderId="48" xfId="0" quotePrefix="1" applyFont="1" applyFill="1" applyBorder="1" applyAlignment="1">
      <alignment horizontal="center" vertical="center"/>
    </xf>
    <xf numFmtId="0" fontId="37" fillId="13" borderId="59" xfId="0" applyFont="1" applyFill="1" applyBorder="1" applyAlignment="1">
      <alignment horizontal="center" vertical="center"/>
    </xf>
    <xf numFmtId="0" fontId="37" fillId="11" borderId="59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3">
    <cellStyle name="Moeda" xfId="4" builtinId="4"/>
    <cellStyle name="Moeda 2 2 2" xfId="6" xr:uid="{EE39A08F-F155-4E1C-829A-E5CE419D2A1A}"/>
    <cellStyle name="Normal" xfId="0" builtinId="0"/>
    <cellStyle name="Normal 15 2 2" xfId="8" xr:uid="{23044BC7-88E5-4294-AAF2-40503A9D9BA2}"/>
    <cellStyle name="Normal 17 3 5" xfId="11" xr:uid="{2FB5B467-3D1E-43E9-B990-1185068E332C}"/>
    <cellStyle name="Normal 2" xfId="2" xr:uid="{A0F55A31-41B7-48C5-AA38-CA4AF8A70052}"/>
    <cellStyle name="Normal 2 2 2" xfId="3" xr:uid="{073C4427-7C6D-41D0-8C94-FCFEF77C230F}"/>
    <cellStyle name="Normal 2 4" xfId="12" xr:uid="{2DBF0D6C-AB37-4D09-AE6B-79B3D3FF3704}"/>
    <cellStyle name="Normal 4 2" xfId="5" xr:uid="{913B4416-7904-4749-BC6F-EECF41C4205A}"/>
    <cellStyle name="Normal 4 2 2 2" xfId="9" xr:uid="{9BBF6EB4-D978-4F7B-A0F0-DF6C8F28FE77}"/>
    <cellStyle name="Normal 9 2 2 2" xfId="10" xr:uid="{5A66C490-5C45-436D-82A1-ACD3C05AD30B}"/>
    <cellStyle name="Porcentagem 7 2" xfId="7" xr:uid="{05CD0930-EC35-45B5-A520-A150B7969BD2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44904</xdr:colOff>
      <xdr:row>1</xdr:row>
      <xdr:rowOff>144237</xdr:rowOff>
    </xdr:from>
    <xdr:ext cx="2383971" cy="1675038"/>
    <xdr:pic>
      <xdr:nvPicPr>
        <xdr:cNvPr id="2" name="Imagem 1">
          <a:extLst>
            <a:ext uri="{FF2B5EF4-FFF2-40B4-BE49-F238E27FC236}">
              <a16:creationId xmlns:a16="http://schemas.microsoft.com/office/drawing/2014/main" id="{CF313074-2FD7-40A7-93F2-285E6B4CC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554" y="334737"/>
          <a:ext cx="2383971" cy="16750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43C-D8DF-4E08-B4AE-26D53B5DB53D}">
  <sheetPr>
    <pageSetUpPr fitToPage="1"/>
  </sheetPr>
  <dimension ref="A1:V34"/>
  <sheetViews>
    <sheetView showGridLines="0" zoomScale="60" zoomScaleNormal="60" workbookViewId="0">
      <selection activeCell="C68" sqref="C68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2" style="1" bestFit="1" customWidth="1"/>
    <col min="9" max="9" width="14" style="1" customWidth="1"/>
    <col min="10" max="10" width="12.28515625" style="1" customWidth="1"/>
    <col min="11" max="11" width="12.85546875" style="1" customWidth="1"/>
    <col min="12" max="12" width="17.28515625" style="51" customWidth="1"/>
    <col min="13" max="13" width="13.28515625" style="1" bestFit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197" t="s">
        <v>40</v>
      </c>
      <c r="C1" s="198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179"/>
      <c r="T1" s="179"/>
      <c r="U1" s="179"/>
    </row>
    <row r="2" spans="1:22" ht="18.75" x14ac:dyDescent="0.3">
      <c r="A2" s="11" t="s">
        <v>1</v>
      </c>
      <c r="B2" s="199" t="s">
        <v>2</v>
      </c>
      <c r="C2" s="200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179"/>
      <c r="T2" s="179"/>
      <c r="U2" s="179"/>
    </row>
    <row r="3" spans="1:22" ht="18.75" x14ac:dyDescent="0.3">
      <c r="A3" s="11" t="s">
        <v>3</v>
      </c>
      <c r="B3" s="201" t="s">
        <v>51</v>
      </c>
      <c r="C3" s="202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179"/>
      <c r="T3" s="179"/>
      <c r="U3" s="179"/>
    </row>
    <row r="4" spans="1:22" ht="18.75" x14ac:dyDescent="0.3">
      <c r="A4" s="11" t="s">
        <v>4</v>
      </c>
      <c r="B4" s="203" t="s">
        <v>52</v>
      </c>
      <c r="C4" s="204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179"/>
      <c r="T4" s="179"/>
      <c r="U4" s="179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6"/>
      <c r="R5" s="46"/>
      <c r="S5" s="180"/>
      <c r="T5" s="180"/>
      <c r="U5" s="180"/>
      <c r="V5" s="46"/>
    </row>
    <row r="6" spans="1:22" s="8" customFormat="1" ht="20.25" x14ac:dyDescent="0.25">
      <c r="A6" s="190" t="s">
        <v>47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2"/>
    </row>
    <row r="7" spans="1:22" s="9" customFormat="1" ht="35.25" customHeight="1" thickBot="1" x14ac:dyDescent="0.3">
      <c r="A7" s="205" t="s">
        <v>17</v>
      </c>
      <c r="B7" s="206"/>
      <c r="C7" s="207" t="s">
        <v>18</v>
      </c>
      <c r="D7" s="208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7" t="s">
        <v>45</v>
      </c>
      <c r="T7" s="196" t="s">
        <v>46</v>
      </c>
      <c r="U7" s="196"/>
    </row>
    <row r="8" spans="1:22" s="10" customFormat="1" ht="16.5" thickBot="1" x14ac:dyDescent="0.3">
      <c r="A8" s="157" t="s">
        <v>5</v>
      </c>
      <c r="B8" s="158"/>
      <c r="C8" s="163"/>
      <c r="D8" s="164"/>
      <c r="E8" s="13" t="s">
        <v>6</v>
      </c>
      <c r="F8" s="13" t="s">
        <v>7</v>
      </c>
      <c r="G8" s="13" t="s">
        <v>8</v>
      </c>
      <c r="H8" s="37">
        <v>5</v>
      </c>
      <c r="I8" s="13">
        <v>3.7</v>
      </c>
      <c r="J8" s="13">
        <f>I8*H8</f>
        <v>18.5</v>
      </c>
      <c r="K8" s="39">
        <v>644</v>
      </c>
      <c r="L8" s="55">
        <f>K8*H8</f>
        <v>3220</v>
      </c>
      <c r="M8" s="20">
        <v>0.3</v>
      </c>
      <c r="N8" s="13" t="s">
        <v>9</v>
      </c>
      <c r="O8" s="27">
        <v>2148.75</v>
      </c>
      <c r="P8" s="27">
        <f>H8*M8*O8</f>
        <v>3223.125</v>
      </c>
      <c r="S8" s="181">
        <v>0</v>
      </c>
      <c r="T8" s="184">
        <f>P11-S8*P11</f>
        <v>17193.75</v>
      </c>
      <c r="U8" s="185"/>
    </row>
    <row r="9" spans="1:22" s="10" customFormat="1" ht="16.5" thickBot="1" x14ac:dyDescent="0.3">
      <c r="A9" s="159"/>
      <c r="B9" s="160"/>
      <c r="C9" s="165"/>
      <c r="D9" s="166"/>
      <c r="E9" s="13" t="s">
        <v>6</v>
      </c>
      <c r="F9" s="13" t="s">
        <v>10</v>
      </c>
      <c r="G9" s="13" t="s">
        <v>8</v>
      </c>
      <c r="H9" s="13">
        <v>5</v>
      </c>
      <c r="I9" s="13">
        <v>4.4000000000000004</v>
      </c>
      <c r="J9" s="13">
        <f t="shared" ref="J9:J10" si="0">I9*H9</f>
        <v>22</v>
      </c>
      <c r="K9" s="39">
        <v>630</v>
      </c>
      <c r="L9" s="55">
        <f>K9*H9</f>
        <v>3150</v>
      </c>
      <c r="M9" s="20">
        <v>0.3</v>
      </c>
      <c r="N9" s="13" t="s">
        <v>11</v>
      </c>
      <c r="O9" s="27">
        <v>2417.5</v>
      </c>
      <c r="P9" s="27">
        <f>H9*M9*O9</f>
        <v>3626.25</v>
      </c>
      <c r="S9" s="193"/>
      <c r="T9" s="186"/>
      <c r="U9" s="187"/>
    </row>
    <row r="10" spans="1:22" s="10" customFormat="1" ht="16.5" thickBot="1" x14ac:dyDescent="0.3">
      <c r="A10" s="161"/>
      <c r="B10" s="162"/>
      <c r="C10" s="167"/>
      <c r="D10" s="168"/>
      <c r="E10" s="13" t="s">
        <v>6</v>
      </c>
      <c r="F10" s="38" t="s">
        <v>10</v>
      </c>
      <c r="G10" s="13" t="s">
        <v>8</v>
      </c>
      <c r="H10" s="13">
        <v>5</v>
      </c>
      <c r="I10" s="13">
        <v>4.2</v>
      </c>
      <c r="J10" s="13">
        <f t="shared" si="0"/>
        <v>21</v>
      </c>
      <c r="K10" s="39">
        <v>527.9</v>
      </c>
      <c r="L10" s="55">
        <f>K10*H10</f>
        <v>2639.5</v>
      </c>
      <c r="M10" s="20">
        <v>0.3</v>
      </c>
      <c r="N10" s="13" t="s">
        <v>12</v>
      </c>
      <c r="O10" s="27">
        <v>6896.25</v>
      </c>
      <c r="P10" s="27">
        <f>H10*M10*O10</f>
        <v>10344.375</v>
      </c>
      <c r="S10" s="193"/>
      <c r="T10" s="186"/>
      <c r="U10" s="187"/>
    </row>
    <row r="11" spans="1:22" s="10" customFormat="1" ht="16.5" thickBot="1" x14ac:dyDescent="0.3">
      <c r="A11" s="14"/>
      <c r="B11" s="14"/>
      <c r="C11" s="23"/>
      <c r="D11" s="23"/>
      <c r="E11" s="24"/>
      <c r="F11" s="153" t="s">
        <v>33</v>
      </c>
      <c r="G11" s="154"/>
      <c r="H11" s="28">
        <f>SUM(H8:H10)</f>
        <v>15</v>
      </c>
      <c r="I11" s="28"/>
      <c r="J11" s="28"/>
      <c r="K11" s="28"/>
      <c r="L11" s="40">
        <f t="shared" ref="L11:L15" si="1">K11*H11</f>
        <v>0</v>
      </c>
      <c r="M11" s="24"/>
      <c r="N11" s="153" t="s">
        <v>36</v>
      </c>
      <c r="O11" s="154"/>
      <c r="P11" s="29">
        <f>SUM(P8:P10)</f>
        <v>17193.75</v>
      </c>
      <c r="S11" s="194"/>
      <c r="T11" s="188"/>
      <c r="U11" s="189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S12" s="195"/>
      <c r="T12" s="195"/>
      <c r="U12" s="195"/>
    </row>
    <row r="13" spans="1:22" s="10" customFormat="1" ht="16.5" thickBot="1" x14ac:dyDescent="0.3">
      <c r="A13" s="169" t="s">
        <v>13</v>
      </c>
      <c r="B13" s="170"/>
      <c r="C13" s="163"/>
      <c r="D13" s="164"/>
      <c r="E13" s="13" t="s">
        <v>6</v>
      </c>
      <c r="F13" s="41" t="s">
        <v>7</v>
      </c>
      <c r="G13" s="42" t="s">
        <v>27</v>
      </c>
      <c r="H13" s="42">
        <v>5</v>
      </c>
      <c r="I13" s="42">
        <v>3.7</v>
      </c>
      <c r="J13" s="42">
        <f>I13*H13</f>
        <v>18.5</v>
      </c>
      <c r="K13" s="45">
        <v>644</v>
      </c>
      <c r="L13" s="55">
        <f t="shared" si="1"/>
        <v>3220</v>
      </c>
      <c r="M13" s="43">
        <v>1</v>
      </c>
      <c r="N13" s="43" t="s">
        <v>9</v>
      </c>
      <c r="O13" s="27">
        <v>2148.75</v>
      </c>
      <c r="P13" s="44">
        <f>H13*M13*O13</f>
        <v>10743.75</v>
      </c>
      <c r="S13" s="181">
        <v>0</v>
      </c>
      <c r="T13" s="184">
        <f>P16-S13*P16</f>
        <v>57312.5</v>
      </c>
      <c r="U13" s="185"/>
    </row>
    <row r="14" spans="1:22" s="10" customFormat="1" ht="16.5" thickBot="1" x14ac:dyDescent="0.3">
      <c r="A14" s="171"/>
      <c r="B14" s="172"/>
      <c r="C14" s="165" t="s">
        <v>14</v>
      </c>
      <c r="D14" s="166"/>
      <c r="E14" s="13" t="s">
        <v>6</v>
      </c>
      <c r="F14" s="41" t="s">
        <v>10</v>
      </c>
      <c r="G14" s="42" t="s">
        <v>27</v>
      </c>
      <c r="H14" s="42">
        <v>5</v>
      </c>
      <c r="I14" s="42">
        <v>4.4000000000000004</v>
      </c>
      <c r="J14" s="42">
        <f t="shared" ref="J14:J15" si="2">I14*H14</f>
        <v>22</v>
      </c>
      <c r="K14" s="45">
        <v>630</v>
      </c>
      <c r="L14" s="55">
        <f t="shared" si="1"/>
        <v>3150</v>
      </c>
      <c r="M14" s="43">
        <v>1</v>
      </c>
      <c r="N14" s="43" t="s">
        <v>11</v>
      </c>
      <c r="O14" s="27">
        <v>2417.5</v>
      </c>
      <c r="P14" s="44">
        <f>H14*M14*O14</f>
        <v>12087.5</v>
      </c>
      <c r="S14" s="193"/>
      <c r="T14" s="186"/>
      <c r="U14" s="187"/>
    </row>
    <row r="15" spans="1:22" s="10" customFormat="1" ht="16.5" thickBot="1" x14ac:dyDescent="0.3">
      <c r="A15" s="173"/>
      <c r="B15" s="174"/>
      <c r="C15" s="167"/>
      <c r="D15" s="168"/>
      <c r="E15" s="13" t="s">
        <v>6</v>
      </c>
      <c r="F15" s="41" t="s">
        <v>10</v>
      </c>
      <c r="G15" s="42" t="s">
        <v>27</v>
      </c>
      <c r="H15" s="42">
        <v>5</v>
      </c>
      <c r="I15" s="42">
        <v>4.2</v>
      </c>
      <c r="J15" s="42">
        <f t="shared" si="2"/>
        <v>21</v>
      </c>
      <c r="K15" s="45">
        <v>527.9</v>
      </c>
      <c r="L15" s="55">
        <f t="shared" si="1"/>
        <v>2639.5</v>
      </c>
      <c r="M15" s="43">
        <v>1</v>
      </c>
      <c r="N15" s="43" t="s">
        <v>12</v>
      </c>
      <c r="O15" s="27">
        <v>6896.25</v>
      </c>
      <c r="P15" s="44">
        <f>H15*M15*O15</f>
        <v>34481.25</v>
      </c>
      <c r="S15" s="193"/>
      <c r="T15" s="186"/>
      <c r="U15" s="187"/>
    </row>
    <row r="16" spans="1:22" s="10" customFormat="1" ht="16.5" thickBot="1" x14ac:dyDescent="0.3">
      <c r="A16" s="14"/>
      <c r="B16" s="14"/>
      <c r="C16" s="23"/>
      <c r="D16" s="23"/>
      <c r="E16" s="24"/>
      <c r="F16" s="153" t="s">
        <v>32</v>
      </c>
      <c r="G16" s="154"/>
      <c r="H16" s="28">
        <f>SUM(H13:H15)</f>
        <v>15</v>
      </c>
      <c r="I16" s="28"/>
      <c r="J16" s="28"/>
      <c r="K16" s="28"/>
      <c r="L16" s="28"/>
      <c r="M16" s="24"/>
      <c r="N16" s="153" t="s">
        <v>34</v>
      </c>
      <c r="O16" s="154"/>
      <c r="P16" s="29">
        <f>SUM(P13:P15)</f>
        <v>57312.5</v>
      </c>
      <c r="S16" s="194"/>
      <c r="T16" s="188"/>
      <c r="U16" s="189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customHeight="1" thickBot="1" x14ac:dyDescent="0.3">
      <c r="A18" s="169" t="s">
        <v>15</v>
      </c>
      <c r="B18" s="170"/>
      <c r="C18" s="175"/>
      <c r="D18" s="176"/>
      <c r="E18" s="13" t="s">
        <v>30</v>
      </c>
      <c r="F18" s="13" t="s">
        <v>28</v>
      </c>
      <c r="G18" s="13">
        <v>60</v>
      </c>
      <c r="H18" s="13">
        <v>1</v>
      </c>
      <c r="I18" s="13">
        <v>2.2999999999999998</v>
      </c>
      <c r="J18" s="42">
        <f>I18*H18</f>
        <v>2.2999999999999998</v>
      </c>
      <c r="K18" s="13">
        <v>274.89999999999998</v>
      </c>
      <c r="L18" s="20">
        <f>K18*H18</f>
        <v>274.89999999999998</v>
      </c>
      <c r="M18" s="20">
        <v>1</v>
      </c>
      <c r="N18" s="20" t="s">
        <v>15</v>
      </c>
      <c r="O18" s="21">
        <v>8243</v>
      </c>
      <c r="P18" s="21">
        <f>H18*M18*O18</f>
        <v>8243</v>
      </c>
      <c r="S18" s="181">
        <v>0</v>
      </c>
      <c r="T18" s="184">
        <f>P23-S18*P23</f>
        <v>8243</v>
      </c>
      <c r="U18" s="185"/>
    </row>
    <row r="19" spans="1:21" s="10" customFormat="1" ht="16.5" customHeight="1" thickBot="1" x14ac:dyDescent="0.3">
      <c r="A19" s="171"/>
      <c r="B19" s="172"/>
      <c r="C19" s="177"/>
      <c r="D19" s="178"/>
      <c r="E19" s="13" t="s">
        <v>30</v>
      </c>
      <c r="F19" s="13" t="s">
        <v>29</v>
      </c>
      <c r="G19" s="13">
        <v>60</v>
      </c>
      <c r="H19" s="13">
        <v>0</v>
      </c>
      <c r="I19" s="13"/>
      <c r="J19" s="42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S19" s="182"/>
      <c r="T19" s="186"/>
      <c r="U19" s="187"/>
    </row>
    <row r="20" spans="1:21" s="10" customFormat="1" ht="16.5" customHeight="1" thickBot="1" x14ac:dyDescent="0.3">
      <c r="A20" s="171"/>
      <c r="B20" s="172"/>
      <c r="C20" s="177"/>
      <c r="D20" s="178"/>
      <c r="E20" s="13" t="s">
        <v>30</v>
      </c>
      <c r="F20" s="13" t="s">
        <v>31</v>
      </c>
      <c r="G20" s="13">
        <v>60</v>
      </c>
      <c r="H20" s="13">
        <v>0</v>
      </c>
      <c r="I20" s="13"/>
      <c r="J20" s="42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182"/>
      <c r="T20" s="186"/>
      <c r="U20" s="187"/>
    </row>
    <row r="21" spans="1:21" s="10" customFormat="1" ht="16.5" customHeight="1" thickBot="1" x14ac:dyDescent="0.3">
      <c r="A21" s="171"/>
      <c r="B21" s="172"/>
      <c r="C21" s="177"/>
      <c r="D21" s="178"/>
      <c r="E21" s="22" t="s">
        <v>30</v>
      </c>
      <c r="F21" s="22" t="s">
        <v>49</v>
      </c>
      <c r="G21" s="13">
        <v>60</v>
      </c>
      <c r="H21" s="13">
        <v>0</v>
      </c>
      <c r="I21" s="13"/>
      <c r="J21" s="42">
        <f>H21*I21</f>
        <v>0</v>
      </c>
      <c r="K21" s="36">
        <v>0</v>
      </c>
      <c r="L21" s="20">
        <f t="shared" si="4"/>
        <v>0</v>
      </c>
      <c r="M21" s="20">
        <v>1</v>
      </c>
      <c r="N21" s="20" t="s">
        <v>15</v>
      </c>
      <c r="O21" s="21">
        <v>0</v>
      </c>
      <c r="P21" s="21">
        <f>H21*M21*O21</f>
        <v>0</v>
      </c>
      <c r="S21" s="183"/>
      <c r="T21" s="188"/>
      <c r="U21" s="189"/>
    </row>
    <row r="22" spans="1:21" s="10" customFormat="1" ht="16.5" customHeight="1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153" t="s">
        <v>35</v>
      </c>
      <c r="G23" s="154"/>
      <c r="H23" s="28">
        <f>SUM(H18:H22)</f>
        <v>1</v>
      </c>
      <c r="I23" s="28"/>
      <c r="J23" s="28"/>
      <c r="K23" s="28"/>
      <c r="L23" s="28"/>
      <c r="M23" s="24"/>
      <c r="N23" s="153" t="s">
        <v>38</v>
      </c>
      <c r="O23" s="154"/>
      <c r="P23" s="29">
        <f>SUM(P18:P22)</f>
        <v>8243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18293.900000000001</v>
      </c>
      <c r="M24" s="4"/>
      <c r="N24" s="5"/>
      <c r="Q24" s="29">
        <f>P26*2</f>
        <v>165498.5</v>
      </c>
      <c r="R24" s="29">
        <f>Q24*12</f>
        <v>1985982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Q25" s="54"/>
      <c r="R25" s="54"/>
    </row>
    <row r="26" spans="1:21" s="8" customFormat="1" ht="18.75" x14ac:dyDescent="0.25">
      <c r="F26" s="155" t="s">
        <v>37</v>
      </c>
      <c r="G26" s="156"/>
      <c r="H26" s="3">
        <f>SUM(H11+H16+H23)</f>
        <v>31</v>
      </c>
      <c r="I26" s="3"/>
      <c r="J26" s="3"/>
      <c r="K26" s="3"/>
      <c r="L26" s="3"/>
      <c r="M26" s="4"/>
      <c r="N26" s="147" t="s">
        <v>39</v>
      </c>
      <c r="O26" s="148"/>
      <c r="P26" s="35">
        <f>P11+P16+P23</f>
        <v>82749.25</v>
      </c>
    </row>
    <row r="27" spans="1:21" ht="21" x14ac:dyDescent="0.2">
      <c r="F27" s="8"/>
      <c r="G27" s="8"/>
      <c r="H27" s="7"/>
      <c r="I27" s="7"/>
      <c r="J27" s="7"/>
      <c r="K27" s="149" t="s">
        <v>53</v>
      </c>
      <c r="L27" s="149"/>
      <c r="M27" s="150"/>
      <c r="N27" s="151">
        <v>0</v>
      </c>
      <c r="O27" s="152"/>
      <c r="P27" s="56">
        <f>P26-N27*P26</f>
        <v>82749.25</v>
      </c>
    </row>
    <row r="29" spans="1:21" ht="18.75" x14ac:dyDescent="0.2">
      <c r="K29" s="3"/>
      <c r="L29" s="3"/>
      <c r="M29" s="4"/>
      <c r="N29" s="147" t="s">
        <v>107</v>
      </c>
      <c r="O29" s="148"/>
      <c r="P29" s="35">
        <v>8243</v>
      </c>
    </row>
    <row r="30" spans="1:21" ht="21" x14ac:dyDescent="0.2">
      <c r="K30" s="149" t="s">
        <v>53</v>
      </c>
      <c r="L30" s="149"/>
      <c r="M30" s="150"/>
      <c r="N30" s="151">
        <v>0.2</v>
      </c>
      <c r="O30" s="152"/>
      <c r="P30" s="56">
        <f>P29*N30</f>
        <v>1648.6000000000001</v>
      </c>
    </row>
    <row r="32" spans="1:21" ht="15" x14ac:dyDescent="0.25">
      <c r="A32" s="223" t="s">
        <v>48</v>
      </c>
      <c r="B32" s="49"/>
      <c r="C32" s="49"/>
      <c r="D32" s="49"/>
      <c r="E32" s="49"/>
    </row>
    <row r="33" spans="1:16" ht="15" x14ac:dyDescent="0.25">
      <c r="A33" s="48"/>
      <c r="B33" s="48"/>
      <c r="C33" s="48"/>
      <c r="D33" s="48"/>
      <c r="E33" s="48"/>
      <c r="F33" s="49"/>
      <c r="G33" s="49"/>
      <c r="H33" s="49"/>
      <c r="I33" s="49"/>
      <c r="J33" s="49"/>
      <c r="K33" s="49"/>
      <c r="L33" s="52"/>
      <c r="M33" s="49"/>
      <c r="N33" s="49"/>
      <c r="O33" s="49"/>
      <c r="P33" s="49"/>
    </row>
    <row r="34" spans="1:16" x14ac:dyDescent="0.2">
      <c r="F34" s="48"/>
      <c r="G34" s="48"/>
      <c r="H34" s="48"/>
      <c r="I34" s="48"/>
      <c r="J34" s="48"/>
      <c r="K34" s="48"/>
      <c r="M34" s="48"/>
      <c r="N34" s="48"/>
      <c r="O34" s="48"/>
      <c r="P34" s="48"/>
    </row>
  </sheetData>
  <mergeCells count="35"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  <mergeCell ref="B4:C4"/>
    <mergeCell ref="A7:B7"/>
    <mergeCell ref="C7:D7"/>
    <mergeCell ref="A8:B10"/>
    <mergeCell ref="C8:D10"/>
    <mergeCell ref="A13:B15"/>
    <mergeCell ref="C13:D15"/>
    <mergeCell ref="C18:D21"/>
    <mergeCell ref="A18:B21"/>
    <mergeCell ref="N11:O11"/>
    <mergeCell ref="N16:O16"/>
    <mergeCell ref="F26:G26"/>
    <mergeCell ref="N23:O23"/>
    <mergeCell ref="N26:O26"/>
    <mergeCell ref="F11:G11"/>
    <mergeCell ref="F16:G16"/>
    <mergeCell ref="F23:G23"/>
    <mergeCell ref="N29:O29"/>
    <mergeCell ref="K30:M30"/>
    <mergeCell ref="N30:O30"/>
    <mergeCell ref="K27:M27"/>
    <mergeCell ref="N27:O27"/>
  </mergeCells>
  <phoneticPr fontId="17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6288-BD85-4575-8AD5-28DA1786085E}">
  <dimension ref="A1:S36"/>
  <sheetViews>
    <sheetView showGridLines="0" zoomScale="65" zoomScaleNormal="65" workbookViewId="0">
      <selection activeCell="A36" sqref="A36"/>
    </sheetView>
  </sheetViews>
  <sheetFormatPr defaultRowHeight="15" x14ac:dyDescent="0.25"/>
  <cols>
    <col min="1" max="1" width="15.28515625" bestFit="1" customWidth="1"/>
    <col min="3" max="3" width="14.7109375" customWidth="1"/>
    <col min="6" max="6" width="13.85546875" customWidth="1"/>
    <col min="7" max="7" width="16.85546875" customWidth="1"/>
    <col min="12" max="12" width="15.85546875" bestFit="1" customWidth="1"/>
    <col min="14" max="14" width="18" customWidth="1"/>
    <col min="15" max="15" width="12" bestFit="1" customWidth="1"/>
    <col min="16" max="16" width="21.140625" bestFit="1" customWidth="1"/>
    <col min="17" max="17" width="12.7109375" customWidth="1"/>
  </cols>
  <sheetData>
    <row r="1" spans="1:19" ht="18.75" x14ac:dyDescent="0.3">
      <c r="A1" s="11" t="s">
        <v>0</v>
      </c>
      <c r="B1" s="197" t="s">
        <v>40</v>
      </c>
      <c r="C1" s="198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Q1" s="179"/>
      <c r="R1" s="179"/>
      <c r="S1" s="179"/>
    </row>
    <row r="2" spans="1:19" ht="18.75" x14ac:dyDescent="0.3">
      <c r="A2" s="11" t="s">
        <v>1</v>
      </c>
      <c r="B2" s="199" t="s">
        <v>2</v>
      </c>
      <c r="C2" s="200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Q2" s="179"/>
      <c r="R2" s="179"/>
      <c r="S2" s="179"/>
    </row>
    <row r="3" spans="1:19" ht="18.75" x14ac:dyDescent="0.3">
      <c r="A3" s="11" t="s">
        <v>3</v>
      </c>
      <c r="B3" s="201" t="s">
        <v>51</v>
      </c>
      <c r="C3" s="202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Q3" s="179"/>
      <c r="R3" s="179"/>
      <c r="S3" s="179"/>
    </row>
    <row r="4" spans="1:19" ht="18.75" x14ac:dyDescent="0.3">
      <c r="A4" s="11" t="s">
        <v>4</v>
      </c>
      <c r="B4" s="203" t="s">
        <v>54</v>
      </c>
      <c r="C4" s="204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Q4" s="179"/>
      <c r="R4" s="179"/>
      <c r="S4" s="179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180"/>
      <c r="R5" s="180"/>
      <c r="S5" s="180"/>
    </row>
    <row r="6" spans="1:19" ht="20.25" x14ac:dyDescent="0.25">
      <c r="A6" s="190" t="s">
        <v>47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2"/>
    </row>
    <row r="7" spans="1:19" ht="39" thickBot="1" x14ac:dyDescent="0.3">
      <c r="A7" s="205" t="s">
        <v>17</v>
      </c>
      <c r="B7" s="206"/>
      <c r="C7" s="207" t="s">
        <v>18</v>
      </c>
      <c r="D7" s="208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7" t="s">
        <v>45</v>
      </c>
      <c r="R7" s="196" t="s">
        <v>46</v>
      </c>
      <c r="S7" s="196"/>
    </row>
    <row r="8" spans="1:19" ht="16.5" thickBot="1" x14ac:dyDescent="0.3">
      <c r="A8" s="157" t="s">
        <v>5</v>
      </c>
      <c r="B8" s="158"/>
      <c r="C8" s="163"/>
      <c r="D8" s="164"/>
      <c r="E8" s="13" t="s">
        <v>6</v>
      </c>
      <c r="F8" s="13" t="s">
        <v>7</v>
      </c>
      <c r="G8" s="13" t="s">
        <v>8</v>
      </c>
      <c r="H8" s="37">
        <v>6</v>
      </c>
      <c r="I8" s="13">
        <v>3.7</v>
      </c>
      <c r="J8" s="13">
        <f>I8*H8</f>
        <v>22.200000000000003</v>
      </c>
      <c r="K8" s="39">
        <v>644</v>
      </c>
      <c r="L8" s="57">
        <f>K8*H8</f>
        <v>3864</v>
      </c>
      <c r="M8" s="20">
        <v>0.3</v>
      </c>
      <c r="N8" s="13" t="s">
        <v>9</v>
      </c>
      <c r="O8" s="27">
        <v>2148.75</v>
      </c>
      <c r="P8" s="27">
        <f>H8*M8*O8</f>
        <v>3867.7499999999995</v>
      </c>
      <c r="Q8" s="181">
        <v>0</v>
      </c>
      <c r="R8" s="184">
        <f>P11-Q8*P11</f>
        <v>22083</v>
      </c>
      <c r="S8" s="185"/>
    </row>
    <row r="9" spans="1:19" ht="16.5" thickBot="1" x14ac:dyDescent="0.3">
      <c r="A9" s="159"/>
      <c r="B9" s="160"/>
      <c r="C9" s="165"/>
      <c r="D9" s="166"/>
      <c r="E9" s="13" t="s">
        <v>6</v>
      </c>
      <c r="F9" s="13" t="s">
        <v>10</v>
      </c>
      <c r="G9" s="13" t="s">
        <v>8</v>
      </c>
      <c r="H9" s="13">
        <v>8</v>
      </c>
      <c r="I9" s="13">
        <v>4.4000000000000004</v>
      </c>
      <c r="J9" s="13">
        <f t="shared" ref="J9:J10" si="0">I9*H9</f>
        <v>35.200000000000003</v>
      </c>
      <c r="K9" s="39">
        <v>630.9</v>
      </c>
      <c r="L9" s="57">
        <f>K9*H9</f>
        <v>5047.2</v>
      </c>
      <c r="M9" s="20">
        <v>0.3</v>
      </c>
      <c r="N9" s="13" t="s">
        <v>11</v>
      </c>
      <c r="O9" s="27">
        <v>2417.5</v>
      </c>
      <c r="P9" s="27">
        <f>H9*M9*O9</f>
        <v>5802</v>
      </c>
      <c r="Q9" s="193"/>
      <c r="R9" s="186"/>
      <c r="S9" s="187"/>
    </row>
    <row r="10" spans="1:19" ht="16.5" thickBot="1" x14ac:dyDescent="0.3">
      <c r="A10" s="161"/>
      <c r="B10" s="162"/>
      <c r="C10" s="167"/>
      <c r="D10" s="168"/>
      <c r="E10" s="13" t="s">
        <v>6</v>
      </c>
      <c r="F10" s="38" t="s">
        <v>10</v>
      </c>
      <c r="G10" s="13" t="s">
        <v>8</v>
      </c>
      <c r="H10" s="13">
        <v>6</v>
      </c>
      <c r="I10" s="13">
        <v>4.2</v>
      </c>
      <c r="J10" s="13">
        <f t="shared" si="0"/>
        <v>25.200000000000003</v>
      </c>
      <c r="K10" s="39">
        <v>527</v>
      </c>
      <c r="L10" s="57">
        <f>K10*H10</f>
        <v>3162</v>
      </c>
      <c r="M10" s="20">
        <v>0.3</v>
      </c>
      <c r="N10" s="13" t="s">
        <v>12</v>
      </c>
      <c r="O10" s="27">
        <v>6896.25</v>
      </c>
      <c r="P10" s="27">
        <f>H10*M10*O10</f>
        <v>12413.249999999998</v>
      </c>
      <c r="Q10" s="193"/>
      <c r="R10" s="186"/>
      <c r="S10" s="187"/>
    </row>
    <row r="11" spans="1:19" ht="16.5" thickBot="1" x14ac:dyDescent="0.3">
      <c r="A11" s="14"/>
      <c r="B11" s="14"/>
      <c r="C11" s="23"/>
      <c r="D11" s="23"/>
      <c r="E11" s="24"/>
      <c r="F11" s="153" t="s">
        <v>33</v>
      </c>
      <c r="G11" s="154"/>
      <c r="H11" s="28">
        <f>SUM(H8:H10)</f>
        <v>20</v>
      </c>
      <c r="I11" s="28"/>
      <c r="J11" s="28"/>
      <c r="K11" s="28"/>
      <c r="L11" s="40">
        <f t="shared" ref="L11:L15" si="1">K11*H11</f>
        <v>0</v>
      </c>
      <c r="M11" s="24"/>
      <c r="N11" s="153" t="s">
        <v>36</v>
      </c>
      <c r="O11" s="154"/>
      <c r="P11" s="29">
        <f>SUM(P8:P10)</f>
        <v>22083</v>
      </c>
      <c r="Q11" s="194"/>
      <c r="R11" s="188"/>
      <c r="S11" s="189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Q12" s="195"/>
      <c r="R12" s="195"/>
      <c r="S12" s="195"/>
    </row>
    <row r="13" spans="1:19" ht="16.5" thickBot="1" x14ac:dyDescent="0.3">
      <c r="A13" s="169" t="s">
        <v>13</v>
      </c>
      <c r="B13" s="170"/>
      <c r="C13" s="163"/>
      <c r="D13" s="164"/>
      <c r="E13" s="13" t="s">
        <v>6</v>
      </c>
      <c r="F13" s="41" t="s">
        <v>7</v>
      </c>
      <c r="G13" s="42" t="s">
        <v>27</v>
      </c>
      <c r="H13" s="42">
        <v>8</v>
      </c>
      <c r="I13" s="42">
        <v>3.7</v>
      </c>
      <c r="J13" s="42">
        <f>I13*H13</f>
        <v>29.6</v>
      </c>
      <c r="K13" s="45">
        <v>644</v>
      </c>
      <c r="L13" s="57">
        <f t="shared" si="1"/>
        <v>5152</v>
      </c>
      <c r="M13" s="43">
        <v>1</v>
      </c>
      <c r="N13" s="43" t="s">
        <v>9</v>
      </c>
      <c r="O13" s="27">
        <v>2148.75</v>
      </c>
      <c r="P13" s="44">
        <f>H13*M13*O13</f>
        <v>17190</v>
      </c>
      <c r="Q13" s="181">
        <v>0</v>
      </c>
      <c r="R13" s="184">
        <f>P16-Q13*P16</f>
        <v>89638.75</v>
      </c>
      <c r="S13" s="185"/>
    </row>
    <row r="14" spans="1:19" ht="16.5" thickBot="1" x14ac:dyDescent="0.3">
      <c r="A14" s="171"/>
      <c r="B14" s="172"/>
      <c r="C14" s="165" t="s">
        <v>14</v>
      </c>
      <c r="D14" s="166"/>
      <c r="E14" s="13" t="s">
        <v>6</v>
      </c>
      <c r="F14" s="41" t="s">
        <v>10</v>
      </c>
      <c r="G14" s="42" t="s">
        <v>27</v>
      </c>
      <c r="H14" s="42">
        <v>10</v>
      </c>
      <c r="I14" s="42">
        <v>4.4000000000000004</v>
      </c>
      <c r="J14" s="42">
        <f t="shared" ref="J14:J15" si="2">I14*H14</f>
        <v>44</v>
      </c>
      <c r="K14" s="45">
        <v>630.9</v>
      </c>
      <c r="L14" s="57">
        <f t="shared" si="1"/>
        <v>6309</v>
      </c>
      <c r="M14" s="43">
        <v>1</v>
      </c>
      <c r="N14" s="43" t="s">
        <v>11</v>
      </c>
      <c r="O14" s="27">
        <v>2417.5</v>
      </c>
      <c r="P14" s="44">
        <f>H14*M14*O14</f>
        <v>24175</v>
      </c>
      <c r="Q14" s="193"/>
      <c r="R14" s="186"/>
      <c r="S14" s="187"/>
    </row>
    <row r="15" spans="1:19" ht="16.5" thickBot="1" x14ac:dyDescent="0.3">
      <c r="A15" s="173"/>
      <c r="B15" s="174"/>
      <c r="C15" s="167"/>
      <c r="D15" s="168"/>
      <c r="E15" s="13" t="s">
        <v>6</v>
      </c>
      <c r="F15" s="41" t="s">
        <v>10</v>
      </c>
      <c r="G15" s="42" t="s">
        <v>27</v>
      </c>
      <c r="H15" s="42">
        <v>7</v>
      </c>
      <c r="I15" s="42">
        <v>4.2</v>
      </c>
      <c r="J15" s="42">
        <f t="shared" si="2"/>
        <v>29.400000000000002</v>
      </c>
      <c r="K15" s="45">
        <v>527</v>
      </c>
      <c r="L15" s="57">
        <f t="shared" si="1"/>
        <v>3689</v>
      </c>
      <c r="M15" s="43">
        <v>1</v>
      </c>
      <c r="N15" s="43" t="s">
        <v>12</v>
      </c>
      <c r="O15" s="27">
        <v>6896.25</v>
      </c>
      <c r="P15" s="44">
        <f>H15*M15*O15</f>
        <v>48273.75</v>
      </c>
      <c r="Q15" s="193"/>
      <c r="R15" s="186"/>
      <c r="S15" s="187"/>
    </row>
    <row r="16" spans="1:19" ht="16.5" thickBot="1" x14ac:dyDescent="0.3">
      <c r="A16" s="14"/>
      <c r="B16" s="14"/>
      <c r="C16" s="23"/>
      <c r="D16" s="23"/>
      <c r="E16" s="24"/>
      <c r="F16" s="153" t="s">
        <v>32</v>
      </c>
      <c r="G16" s="154"/>
      <c r="H16" s="28">
        <f>SUM(H13:H15)</f>
        <v>25</v>
      </c>
      <c r="I16" s="28"/>
      <c r="J16" s="28"/>
      <c r="K16" s="28"/>
      <c r="L16" s="28"/>
      <c r="M16" s="24"/>
      <c r="N16" s="153" t="s">
        <v>34</v>
      </c>
      <c r="O16" s="154"/>
      <c r="P16" s="29">
        <f>SUM(P13:P15)</f>
        <v>89638.75</v>
      </c>
      <c r="Q16" s="194"/>
      <c r="R16" s="188"/>
      <c r="S16" s="189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69" t="s">
        <v>15</v>
      </c>
      <c r="B18" s="170"/>
      <c r="C18" s="175"/>
      <c r="D18" s="176"/>
      <c r="E18" s="13" t="s">
        <v>30</v>
      </c>
      <c r="F18" s="13" t="s">
        <v>28</v>
      </c>
      <c r="G18" s="13">
        <v>60</v>
      </c>
      <c r="H18" s="13">
        <v>1</v>
      </c>
      <c r="I18" s="13">
        <v>2.2999999999999998</v>
      </c>
      <c r="J18" s="58">
        <f>I18*H18</f>
        <v>2.2999999999999998</v>
      </c>
      <c r="K18" s="13">
        <v>274.89999999999998</v>
      </c>
      <c r="L18" s="20">
        <f>K18*H18</f>
        <v>274.89999999999998</v>
      </c>
      <c r="M18" s="20">
        <v>1</v>
      </c>
      <c r="N18" s="20" t="s">
        <v>15</v>
      </c>
      <c r="O18" s="21">
        <v>8243</v>
      </c>
      <c r="P18" s="21">
        <f>H18*M18*O18</f>
        <v>8243</v>
      </c>
      <c r="Q18" s="181">
        <v>0</v>
      </c>
      <c r="R18" s="184">
        <f>P23-Q18*P23</f>
        <v>20243</v>
      </c>
      <c r="S18" s="185"/>
    </row>
    <row r="19" spans="1:19" ht="16.5" thickBot="1" x14ac:dyDescent="0.3">
      <c r="A19" s="171"/>
      <c r="B19" s="172"/>
      <c r="C19" s="177"/>
      <c r="D19" s="178"/>
      <c r="E19" s="13" t="s">
        <v>30</v>
      </c>
      <c r="F19" s="13" t="s">
        <v>29</v>
      </c>
      <c r="G19" s="13">
        <v>60</v>
      </c>
      <c r="H19" s="13">
        <v>0</v>
      </c>
      <c r="I19" s="13"/>
      <c r="J19" s="42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Q19" s="193"/>
      <c r="R19" s="186"/>
      <c r="S19" s="187"/>
    </row>
    <row r="20" spans="1:19" ht="16.5" thickBot="1" x14ac:dyDescent="0.3">
      <c r="A20" s="171"/>
      <c r="B20" s="172"/>
      <c r="C20" s="177"/>
      <c r="D20" s="178"/>
      <c r="E20" s="13" t="s">
        <v>30</v>
      </c>
      <c r="F20" s="13" t="s">
        <v>31</v>
      </c>
      <c r="G20" s="13">
        <v>60</v>
      </c>
      <c r="H20" s="13">
        <v>1</v>
      </c>
      <c r="I20" s="13">
        <v>3.4</v>
      </c>
      <c r="J20" s="42">
        <f t="shared" ref="J20:J22" si="3">I20*H20</f>
        <v>3.4</v>
      </c>
      <c r="K20" s="36">
        <v>442.6</v>
      </c>
      <c r="L20" s="20">
        <f t="shared" ref="L20:L22" si="4">K20*H20</f>
        <v>442.6</v>
      </c>
      <c r="M20" s="20">
        <v>1</v>
      </c>
      <c r="N20" s="20" t="s">
        <v>15</v>
      </c>
      <c r="O20" s="21">
        <v>12000</v>
      </c>
      <c r="P20" s="21">
        <f>H20*M20*O20</f>
        <v>12000</v>
      </c>
      <c r="Q20" s="193"/>
      <c r="R20" s="186"/>
      <c r="S20" s="187"/>
    </row>
    <row r="21" spans="1:19" ht="16.5" thickBot="1" x14ac:dyDescent="0.3">
      <c r="A21" s="171"/>
      <c r="B21" s="172"/>
      <c r="C21" s="177"/>
      <c r="D21" s="178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2">
        <f>H21*I21</f>
        <v>0</v>
      </c>
      <c r="K21" s="36">
        <v>0</v>
      </c>
      <c r="L21" s="59">
        <f t="shared" si="4"/>
        <v>0</v>
      </c>
      <c r="M21" s="20">
        <v>1</v>
      </c>
      <c r="N21" s="20" t="s">
        <v>15</v>
      </c>
      <c r="O21" s="21">
        <v>0</v>
      </c>
      <c r="P21" s="21">
        <f>H21*M21*O21</f>
        <v>0</v>
      </c>
      <c r="Q21" s="194"/>
      <c r="R21" s="188"/>
      <c r="S21" s="189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153" t="s">
        <v>35</v>
      </c>
      <c r="G23" s="154"/>
      <c r="H23" s="28">
        <f>SUM(H18:H22)</f>
        <v>2</v>
      </c>
      <c r="I23" s="28"/>
      <c r="J23" s="28"/>
      <c r="K23" s="28"/>
      <c r="L23" s="28"/>
      <c r="M23" s="24"/>
      <c r="N23" s="153" t="s">
        <v>38</v>
      </c>
      <c r="O23" s="154"/>
      <c r="P23" s="29">
        <f>SUM(P18:P22)</f>
        <v>20243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27940.7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209" t="s">
        <v>39</v>
      </c>
      <c r="O25" s="209"/>
      <c r="P25" s="211">
        <f>P11+P16+P23</f>
        <v>131964.75</v>
      </c>
      <c r="Q25" s="6"/>
      <c r="R25" s="6"/>
      <c r="S25" s="6"/>
    </row>
    <row r="26" spans="1:19" ht="17.25" x14ac:dyDescent="0.25">
      <c r="A26" s="8"/>
      <c r="B26" s="8"/>
      <c r="C26" s="8"/>
      <c r="D26" s="8"/>
      <c r="E26" s="8"/>
      <c r="F26" s="155" t="s">
        <v>37</v>
      </c>
      <c r="G26" s="156"/>
      <c r="H26" s="3">
        <f>SUM(H11+H16+H23)</f>
        <v>47</v>
      </c>
      <c r="I26" s="3"/>
      <c r="J26" s="3"/>
      <c r="K26" s="3"/>
      <c r="L26" s="3"/>
      <c r="M26" s="4"/>
      <c r="N26" s="210"/>
      <c r="O26" s="210"/>
      <c r="P26" s="212"/>
      <c r="Q26" s="1"/>
      <c r="R26" s="1"/>
      <c r="S26" s="1"/>
    </row>
    <row r="27" spans="1:19" ht="15.75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7"/>
      <c r="L27" s="60"/>
      <c r="M27" s="7"/>
      <c r="N27" s="61"/>
      <c r="O27" s="8"/>
      <c r="P27" s="8"/>
      <c r="Q27" s="1"/>
      <c r="R27" s="1"/>
      <c r="S27" s="1"/>
    </row>
    <row r="28" spans="1:19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49" t="s">
        <v>53</v>
      </c>
      <c r="L28" s="149"/>
      <c r="M28" s="150"/>
      <c r="N28" s="151">
        <v>0</v>
      </c>
      <c r="O28" s="152"/>
      <c r="P28" s="56">
        <f>P25-N28*P25</f>
        <v>131964.75</v>
      </c>
      <c r="Q28" s="1"/>
      <c r="R28" s="1"/>
      <c r="S28" s="1"/>
    </row>
    <row r="30" spans="1:19" ht="17.25" x14ac:dyDescent="0.25">
      <c r="K30" s="3"/>
      <c r="L30" s="53"/>
      <c r="M30" s="4"/>
      <c r="N30" s="209" t="s">
        <v>107</v>
      </c>
      <c r="O30" s="209"/>
      <c r="P30" s="211">
        <v>20243</v>
      </c>
    </row>
    <row r="31" spans="1:19" ht="17.25" x14ac:dyDescent="0.25">
      <c r="K31" s="3"/>
      <c r="L31" s="3"/>
      <c r="M31" s="4"/>
      <c r="N31" s="210"/>
      <c r="O31" s="210"/>
      <c r="P31" s="212"/>
    </row>
    <row r="32" spans="1:19" ht="15.75" x14ac:dyDescent="0.25">
      <c r="K32" s="7"/>
      <c r="L32" s="60"/>
      <c r="M32" s="7"/>
      <c r="N32" s="61"/>
      <c r="O32" s="8"/>
      <c r="P32" s="8"/>
    </row>
    <row r="33" spans="1:16" ht="21" x14ac:dyDescent="0.25">
      <c r="K33" s="149" t="s">
        <v>53</v>
      </c>
      <c r="L33" s="149"/>
      <c r="M33" s="150"/>
      <c r="N33" s="151">
        <v>0.2</v>
      </c>
      <c r="O33" s="152"/>
      <c r="P33" s="56">
        <f>P30*N33</f>
        <v>4048.6000000000004</v>
      </c>
    </row>
    <row r="36" spans="1:16" x14ac:dyDescent="0.25">
      <c r="A36" s="223" t="s">
        <v>48</v>
      </c>
      <c r="B36" s="49"/>
      <c r="C36" s="49"/>
      <c r="D36" s="49"/>
      <c r="E36" s="49"/>
      <c r="F36" s="1"/>
      <c r="G36" s="1"/>
      <c r="H36" s="1"/>
      <c r="I36" s="1"/>
      <c r="J36" s="1"/>
      <c r="K36" s="1"/>
      <c r="L36" s="51"/>
    </row>
  </sheetData>
  <mergeCells count="37">
    <mergeCell ref="N25:O26"/>
    <mergeCell ref="P25:P26"/>
    <mergeCell ref="F26:G26"/>
    <mergeCell ref="K28:M28"/>
    <mergeCell ref="N28:O28"/>
    <mergeCell ref="A18:B21"/>
    <mergeCell ref="C18:D21"/>
    <mergeCell ref="Q18:Q21"/>
    <mergeCell ref="R18:S21"/>
    <mergeCell ref="F23:G23"/>
    <mergeCell ref="N23:O23"/>
    <mergeCell ref="C13:D15"/>
    <mergeCell ref="Q13:Q16"/>
    <mergeCell ref="R13:S16"/>
    <mergeCell ref="F16:G16"/>
    <mergeCell ref="N16:O16"/>
    <mergeCell ref="B1:C1"/>
    <mergeCell ref="Q1:S5"/>
    <mergeCell ref="B2:C2"/>
    <mergeCell ref="B3:C3"/>
    <mergeCell ref="B4:C4"/>
    <mergeCell ref="K33:M33"/>
    <mergeCell ref="N33:O33"/>
    <mergeCell ref="N30:O31"/>
    <mergeCell ref="P30:P31"/>
    <mergeCell ref="A6:S6"/>
    <mergeCell ref="A7:B7"/>
    <mergeCell ref="C7:D7"/>
    <mergeCell ref="R7:S7"/>
    <mergeCell ref="A8:B10"/>
    <mergeCell ref="C8:D10"/>
    <mergeCell ref="Q8:Q11"/>
    <mergeCell ref="R8:S11"/>
    <mergeCell ref="F11:G11"/>
    <mergeCell ref="N11:O11"/>
    <mergeCell ref="Q12:S12"/>
    <mergeCell ref="A13:B1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D820-B18D-4BFB-A596-A7DE3DC03A8F}">
  <dimension ref="A1:S38"/>
  <sheetViews>
    <sheetView showGridLines="0" tabSelected="1" zoomScale="66" zoomScaleNormal="66" workbookViewId="0">
      <selection activeCell="M59" sqref="M59"/>
    </sheetView>
  </sheetViews>
  <sheetFormatPr defaultRowHeight="15" x14ac:dyDescent="0.25"/>
  <cols>
    <col min="6" max="6" width="11.7109375" customWidth="1"/>
    <col min="7" max="7" width="15.85546875" customWidth="1"/>
    <col min="8" max="8" width="11.28515625" customWidth="1"/>
    <col min="9" max="9" width="32.5703125" customWidth="1"/>
    <col min="10" max="10" width="11.85546875" customWidth="1"/>
    <col min="12" max="12" width="14.42578125" bestFit="1" customWidth="1"/>
    <col min="13" max="13" width="11" customWidth="1"/>
    <col min="14" max="14" width="22.140625" bestFit="1" customWidth="1"/>
    <col min="15" max="15" width="12" bestFit="1" customWidth="1"/>
    <col min="16" max="16" width="15.140625" bestFit="1" customWidth="1"/>
  </cols>
  <sheetData>
    <row r="1" spans="1:19" ht="18.75" x14ac:dyDescent="0.3">
      <c r="A1" s="11" t="s">
        <v>0</v>
      </c>
      <c r="B1" s="197" t="s">
        <v>40</v>
      </c>
      <c r="C1" s="198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Q1" s="179"/>
      <c r="R1" s="179"/>
      <c r="S1" s="179"/>
    </row>
    <row r="2" spans="1:19" ht="18.75" x14ac:dyDescent="0.3">
      <c r="A2" s="11" t="s">
        <v>1</v>
      </c>
      <c r="B2" s="199" t="s">
        <v>2</v>
      </c>
      <c r="C2" s="200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Q2" s="179"/>
      <c r="R2" s="179"/>
      <c r="S2" s="179"/>
    </row>
    <row r="3" spans="1:19" ht="18.75" x14ac:dyDescent="0.3">
      <c r="A3" s="11" t="s">
        <v>3</v>
      </c>
      <c r="B3" s="201" t="s">
        <v>51</v>
      </c>
      <c r="C3" s="202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Q3" s="179"/>
      <c r="R3" s="179"/>
      <c r="S3" s="179"/>
    </row>
    <row r="4" spans="1:19" ht="18.75" x14ac:dyDescent="0.3">
      <c r="A4" s="11" t="s">
        <v>4</v>
      </c>
      <c r="B4" s="203" t="s">
        <v>55</v>
      </c>
      <c r="C4" s="204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Q4" s="179"/>
      <c r="R4" s="179"/>
      <c r="S4" s="179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180"/>
      <c r="R5" s="180"/>
      <c r="S5" s="180"/>
    </row>
    <row r="6" spans="1:19" ht="20.25" x14ac:dyDescent="0.25">
      <c r="A6" s="190" t="s">
        <v>47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2"/>
    </row>
    <row r="7" spans="1:19" ht="26.25" thickBot="1" x14ac:dyDescent="0.3">
      <c r="A7" s="205" t="s">
        <v>17</v>
      </c>
      <c r="B7" s="206"/>
      <c r="C7" s="207" t="s">
        <v>18</v>
      </c>
      <c r="D7" s="208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7" t="s">
        <v>45</v>
      </c>
      <c r="R7" s="196" t="s">
        <v>46</v>
      </c>
      <c r="S7" s="196"/>
    </row>
    <row r="8" spans="1:19" ht="16.5" thickBot="1" x14ac:dyDescent="0.3">
      <c r="A8" s="157" t="s">
        <v>5</v>
      </c>
      <c r="B8" s="158"/>
      <c r="C8" s="163"/>
      <c r="D8" s="164"/>
      <c r="E8" s="13" t="s">
        <v>6</v>
      </c>
      <c r="F8" s="13" t="s">
        <v>7</v>
      </c>
      <c r="G8" s="13" t="s">
        <v>8</v>
      </c>
      <c r="H8" s="37">
        <v>10</v>
      </c>
      <c r="I8" s="13">
        <v>3.7</v>
      </c>
      <c r="J8" s="13">
        <f>I8*H8</f>
        <v>37</v>
      </c>
      <c r="K8" s="39">
        <v>644</v>
      </c>
      <c r="L8" s="55">
        <f>K8*H8</f>
        <v>6440</v>
      </c>
      <c r="M8" s="20">
        <v>0.3</v>
      </c>
      <c r="N8" s="13" t="s">
        <v>9</v>
      </c>
      <c r="O8" s="27">
        <v>2148.75</v>
      </c>
      <c r="P8" s="27">
        <f>H8*M8*O8</f>
        <v>6446.25</v>
      </c>
      <c r="Q8" s="181">
        <v>0</v>
      </c>
      <c r="R8" s="184">
        <f>P11-Q8*P11</f>
        <v>34387.5</v>
      </c>
      <c r="S8" s="185"/>
    </row>
    <row r="9" spans="1:19" ht="16.5" thickBot="1" x14ac:dyDescent="0.3">
      <c r="A9" s="159"/>
      <c r="B9" s="160"/>
      <c r="C9" s="165"/>
      <c r="D9" s="166"/>
      <c r="E9" s="13" t="s">
        <v>6</v>
      </c>
      <c r="F9" s="13" t="s">
        <v>10</v>
      </c>
      <c r="G9" s="13" t="s">
        <v>8</v>
      </c>
      <c r="H9" s="13">
        <v>10</v>
      </c>
      <c r="I9" s="13">
        <v>4.4000000000000004</v>
      </c>
      <c r="J9" s="13">
        <f t="shared" ref="J9:J10" si="0">I9*H9</f>
        <v>44</v>
      </c>
      <c r="K9" s="39">
        <v>630.9</v>
      </c>
      <c r="L9" s="55">
        <f>K9*H9</f>
        <v>6309</v>
      </c>
      <c r="M9" s="20">
        <v>0.3</v>
      </c>
      <c r="N9" s="13" t="s">
        <v>11</v>
      </c>
      <c r="O9" s="27">
        <v>2417.5</v>
      </c>
      <c r="P9" s="27">
        <f>H9*M9*O9</f>
        <v>7252.5</v>
      </c>
      <c r="Q9" s="193"/>
      <c r="R9" s="186"/>
      <c r="S9" s="187"/>
    </row>
    <row r="10" spans="1:19" ht="16.5" thickBot="1" x14ac:dyDescent="0.3">
      <c r="A10" s="161"/>
      <c r="B10" s="162"/>
      <c r="C10" s="167"/>
      <c r="D10" s="168"/>
      <c r="E10" s="13" t="s">
        <v>6</v>
      </c>
      <c r="F10" s="38" t="s">
        <v>10</v>
      </c>
      <c r="G10" s="13" t="s">
        <v>8</v>
      </c>
      <c r="H10" s="13">
        <v>10</v>
      </c>
      <c r="I10" s="13">
        <v>4.2</v>
      </c>
      <c r="J10" s="13">
        <f t="shared" si="0"/>
        <v>42</v>
      </c>
      <c r="K10" s="39">
        <v>527</v>
      </c>
      <c r="L10" s="55">
        <f>K10*H10</f>
        <v>5270</v>
      </c>
      <c r="M10" s="20">
        <v>0.3</v>
      </c>
      <c r="N10" s="13" t="s">
        <v>12</v>
      </c>
      <c r="O10" s="27">
        <v>6896.25</v>
      </c>
      <c r="P10" s="27">
        <f>H10*M10*O10</f>
        <v>20688.75</v>
      </c>
      <c r="Q10" s="193"/>
      <c r="R10" s="186"/>
      <c r="S10" s="187"/>
    </row>
    <row r="11" spans="1:19" ht="16.5" thickBot="1" x14ac:dyDescent="0.3">
      <c r="A11" s="14"/>
      <c r="B11" s="14"/>
      <c r="C11" s="23"/>
      <c r="D11" s="23"/>
      <c r="E11" s="24"/>
      <c r="F11" s="153" t="s">
        <v>33</v>
      </c>
      <c r="G11" s="154"/>
      <c r="H11" s="28">
        <f>SUM(H8:H10)</f>
        <v>30</v>
      </c>
      <c r="I11" s="28"/>
      <c r="J11" s="28"/>
      <c r="K11" s="28"/>
      <c r="L11" s="40">
        <f t="shared" ref="L11:L15" si="1">K11*H11</f>
        <v>0</v>
      </c>
      <c r="M11" s="24"/>
      <c r="N11" s="153" t="s">
        <v>36</v>
      </c>
      <c r="O11" s="154"/>
      <c r="P11" s="29">
        <f>SUM(P8:P10)</f>
        <v>34387.5</v>
      </c>
      <c r="Q11" s="194"/>
      <c r="R11" s="188"/>
      <c r="S11" s="189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Q12" s="195"/>
      <c r="R12" s="195"/>
      <c r="S12" s="195"/>
    </row>
    <row r="13" spans="1:19" ht="16.5" thickBot="1" x14ac:dyDescent="0.3">
      <c r="A13" s="169" t="s">
        <v>13</v>
      </c>
      <c r="B13" s="170"/>
      <c r="C13" s="163"/>
      <c r="D13" s="164"/>
      <c r="E13" s="13" t="s">
        <v>6</v>
      </c>
      <c r="F13" s="41" t="s">
        <v>7</v>
      </c>
      <c r="G13" s="42" t="s">
        <v>27</v>
      </c>
      <c r="H13" s="42">
        <v>10</v>
      </c>
      <c r="I13" s="42">
        <v>3.7</v>
      </c>
      <c r="J13" s="42">
        <f>I13*H13</f>
        <v>37</v>
      </c>
      <c r="K13" s="45">
        <v>644</v>
      </c>
      <c r="L13" s="55">
        <f t="shared" si="1"/>
        <v>6440</v>
      </c>
      <c r="M13" s="43">
        <v>1</v>
      </c>
      <c r="N13" s="43" t="s">
        <v>9</v>
      </c>
      <c r="O13" s="27">
        <v>2148.75</v>
      </c>
      <c r="P13" s="44">
        <f>H13*M13*O13</f>
        <v>21487.5</v>
      </c>
      <c r="Q13" s="181">
        <v>0</v>
      </c>
      <c r="R13" s="184">
        <f>P16-Q13*P16</f>
        <v>114625</v>
      </c>
      <c r="S13" s="185"/>
    </row>
    <row r="14" spans="1:19" ht="16.5" thickBot="1" x14ac:dyDescent="0.3">
      <c r="A14" s="171"/>
      <c r="B14" s="172"/>
      <c r="C14" s="165" t="s">
        <v>14</v>
      </c>
      <c r="D14" s="166"/>
      <c r="E14" s="13" t="s">
        <v>6</v>
      </c>
      <c r="F14" s="41" t="s">
        <v>10</v>
      </c>
      <c r="G14" s="42" t="s">
        <v>27</v>
      </c>
      <c r="H14" s="42">
        <v>10</v>
      </c>
      <c r="I14" s="42">
        <v>4.4000000000000004</v>
      </c>
      <c r="J14" s="42">
        <f t="shared" ref="J14:J15" si="2">I14*H14</f>
        <v>44</v>
      </c>
      <c r="K14" s="45">
        <v>630.9</v>
      </c>
      <c r="L14" s="55">
        <f t="shared" si="1"/>
        <v>6309</v>
      </c>
      <c r="M14" s="43">
        <v>1</v>
      </c>
      <c r="N14" s="43" t="s">
        <v>11</v>
      </c>
      <c r="O14" s="27">
        <v>2417.5</v>
      </c>
      <c r="P14" s="44">
        <f>H14*M14*O14</f>
        <v>24175</v>
      </c>
      <c r="Q14" s="193"/>
      <c r="R14" s="186"/>
      <c r="S14" s="187"/>
    </row>
    <row r="15" spans="1:19" ht="16.5" thickBot="1" x14ac:dyDescent="0.3">
      <c r="A15" s="173"/>
      <c r="B15" s="174"/>
      <c r="C15" s="167"/>
      <c r="D15" s="168"/>
      <c r="E15" s="13" t="s">
        <v>6</v>
      </c>
      <c r="F15" s="41" t="s">
        <v>10</v>
      </c>
      <c r="G15" s="42" t="s">
        <v>27</v>
      </c>
      <c r="H15" s="42">
        <v>10</v>
      </c>
      <c r="I15" s="42">
        <v>4.2</v>
      </c>
      <c r="J15" s="42">
        <f t="shared" si="2"/>
        <v>42</v>
      </c>
      <c r="K15" s="45">
        <v>527</v>
      </c>
      <c r="L15" s="55">
        <f t="shared" si="1"/>
        <v>5270</v>
      </c>
      <c r="M15" s="43">
        <v>1</v>
      </c>
      <c r="N15" s="43" t="s">
        <v>12</v>
      </c>
      <c r="O15" s="27">
        <v>6896.25</v>
      </c>
      <c r="P15" s="44">
        <f>H15*M15*O15</f>
        <v>68962.5</v>
      </c>
      <c r="Q15" s="193"/>
      <c r="R15" s="186"/>
      <c r="S15" s="187"/>
    </row>
    <row r="16" spans="1:19" ht="16.5" thickBot="1" x14ac:dyDescent="0.3">
      <c r="A16" s="14"/>
      <c r="B16" s="14"/>
      <c r="C16" s="23"/>
      <c r="D16" s="23"/>
      <c r="E16" s="24"/>
      <c r="F16" s="153" t="s">
        <v>32</v>
      </c>
      <c r="G16" s="154"/>
      <c r="H16" s="28">
        <f>SUM(H13:H15)</f>
        <v>30</v>
      </c>
      <c r="I16" s="28"/>
      <c r="J16" s="28"/>
      <c r="K16" s="28"/>
      <c r="L16" s="28"/>
      <c r="M16" s="24"/>
      <c r="N16" s="153" t="s">
        <v>34</v>
      </c>
      <c r="O16" s="154"/>
      <c r="P16" s="29">
        <f>SUM(P13:P15)</f>
        <v>114625</v>
      </c>
      <c r="Q16" s="194"/>
      <c r="R16" s="188"/>
      <c r="S16" s="189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69" t="s">
        <v>15</v>
      </c>
      <c r="B18" s="170"/>
      <c r="C18" s="175"/>
      <c r="D18" s="176"/>
      <c r="E18" s="13" t="s">
        <v>30</v>
      </c>
      <c r="F18" s="13" t="s">
        <v>28</v>
      </c>
      <c r="G18" s="13">
        <v>60</v>
      </c>
      <c r="H18" s="13">
        <v>2</v>
      </c>
      <c r="I18" s="13">
        <v>2.2999999999999998</v>
      </c>
      <c r="J18" s="42">
        <f>I18*H18</f>
        <v>4.5999999999999996</v>
      </c>
      <c r="K18" s="13">
        <v>274.89999999999998</v>
      </c>
      <c r="L18" s="20">
        <f>K18*H18</f>
        <v>549.79999999999995</v>
      </c>
      <c r="M18" s="20">
        <v>1</v>
      </c>
      <c r="N18" s="20" t="s">
        <v>15</v>
      </c>
      <c r="O18" s="21">
        <v>8243</v>
      </c>
      <c r="P18" s="21">
        <f>H18*M18*O18</f>
        <v>16486</v>
      </c>
      <c r="Q18" s="181">
        <v>0</v>
      </c>
      <c r="R18" s="184">
        <f>P23-Q18*P23</f>
        <v>40486</v>
      </c>
      <c r="S18" s="185"/>
    </row>
    <row r="19" spans="1:19" ht="16.5" thickBot="1" x14ac:dyDescent="0.3">
      <c r="A19" s="171"/>
      <c r="B19" s="172"/>
      <c r="C19" s="177"/>
      <c r="D19" s="178"/>
      <c r="E19" s="13" t="s">
        <v>30</v>
      </c>
      <c r="F19" s="13" t="s">
        <v>29</v>
      </c>
      <c r="G19" s="13">
        <v>60</v>
      </c>
      <c r="H19" s="13">
        <v>0</v>
      </c>
      <c r="I19" s="13"/>
      <c r="J19" s="42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Q19" s="193"/>
      <c r="R19" s="186"/>
      <c r="S19" s="187"/>
    </row>
    <row r="20" spans="1:19" ht="16.5" thickBot="1" x14ac:dyDescent="0.3">
      <c r="A20" s="171"/>
      <c r="B20" s="172"/>
      <c r="C20" s="177"/>
      <c r="D20" s="178"/>
      <c r="E20" s="13" t="s">
        <v>30</v>
      </c>
      <c r="F20" s="13" t="s">
        <v>31</v>
      </c>
      <c r="G20" s="13">
        <v>60</v>
      </c>
      <c r="H20" s="13">
        <v>2</v>
      </c>
      <c r="I20" s="13">
        <v>3.4</v>
      </c>
      <c r="J20" s="42">
        <f t="shared" ref="J20:J22" si="3">I20*H20</f>
        <v>6.8</v>
      </c>
      <c r="K20" s="36">
        <v>442.6</v>
      </c>
      <c r="L20" s="20">
        <f t="shared" ref="L20:L22" si="4">K20*H20</f>
        <v>885.2</v>
      </c>
      <c r="M20" s="20">
        <v>1</v>
      </c>
      <c r="N20" s="20" t="s">
        <v>15</v>
      </c>
      <c r="O20" s="21">
        <v>12000</v>
      </c>
      <c r="P20" s="21">
        <f>H20*M20*O20</f>
        <v>24000</v>
      </c>
      <c r="Q20" s="193"/>
      <c r="R20" s="186"/>
      <c r="S20" s="187"/>
    </row>
    <row r="21" spans="1:19" ht="16.5" thickBot="1" x14ac:dyDescent="0.3">
      <c r="A21" s="171"/>
      <c r="B21" s="172"/>
      <c r="C21" s="177"/>
      <c r="D21" s="178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2">
        <f>H21*I21</f>
        <v>0</v>
      </c>
      <c r="K21" s="36">
        <v>364.1</v>
      </c>
      <c r="L21" s="20">
        <f t="shared" si="4"/>
        <v>0</v>
      </c>
      <c r="M21" s="20">
        <v>1</v>
      </c>
      <c r="N21" s="20" t="s">
        <v>15</v>
      </c>
      <c r="O21" s="21">
        <v>0</v>
      </c>
      <c r="P21" s="21">
        <f>H21*M21*O21</f>
        <v>0</v>
      </c>
      <c r="Q21" s="194"/>
      <c r="R21" s="188"/>
      <c r="S21" s="189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153" t="s">
        <v>35</v>
      </c>
      <c r="G23" s="154"/>
      <c r="H23" s="28">
        <f>SUM(H18:H22)</f>
        <v>4</v>
      </c>
      <c r="I23" s="28"/>
      <c r="J23" s="28"/>
      <c r="K23" s="28"/>
      <c r="L23" s="28"/>
      <c r="M23" s="24"/>
      <c r="N23" s="153" t="s">
        <v>38</v>
      </c>
      <c r="O23" s="154"/>
      <c r="P23" s="29">
        <f>SUM(P18:P22)</f>
        <v>40486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37473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209" t="s">
        <v>39</v>
      </c>
      <c r="O25" s="209"/>
      <c r="P25" s="211">
        <f>P11+P16+P23</f>
        <v>189498.5</v>
      </c>
      <c r="Q25" s="6"/>
      <c r="R25" s="6"/>
      <c r="S25" s="6"/>
    </row>
    <row r="26" spans="1:19" ht="17.25" x14ac:dyDescent="0.25">
      <c r="A26" s="8"/>
      <c r="B26" s="8"/>
      <c r="C26" s="8"/>
      <c r="D26" s="8"/>
      <c r="E26" s="8"/>
      <c r="F26" s="155" t="s">
        <v>37</v>
      </c>
      <c r="G26" s="156"/>
      <c r="H26" s="3">
        <f>SUM(H11+H16+H23)</f>
        <v>64</v>
      </c>
      <c r="I26" s="3"/>
      <c r="J26" s="3"/>
      <c r="K26" s="3"/>
      <c r="L26" s="3"/>
      <c r="M26" s="4"/>
      <c r="N26" s="210"/>
      <c r="O26" s="210"/>
      <c r="P26" s="212"/>
      <c r="Q26" s="8"/>
      <c r="R26" s="8"/>
      <c r="S26" s="8"/>
    </row>
    <row r="27" spans="1:19" ht="15.75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7"/>
      <c r="L27" s="60"/>
      <c r="M27" s="7"/>
      <c r="N27" s="61"/>
      <c r="O27" s="8"/>
      <c r="P27" s="8"/>
      <c r="Q27" s="1"/>
      <c r="R27" s="1"/>
      <c r="S27" s="1"/>
    </row>
    <row r="28" spans="1:19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49" t="s">
        <v>53</v>
      </c>
      <c r="K28" s="149"/>
      <c r="L28" s="150"/>
      <c r="M28" s="151">
        <v>0</v>
      </c>
      <c r="N28" s="152"/>
      <c r="O28" s="213">
        <f>P25-M28*P25</f>
        <v>189498.5</v>
      </c>
      <c r="P28" s="213"/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51"/>
      <c r="M29" s="1"/>
      <c r="N29" s="34"/>
      <c r="O29" s="1"/>
      <c r="P29" s="1"/>
      <c r="Q29" s="1"/>
      <c r="R29" s="1"/>
      <c r="S29" s="1"/>
    </row>
    <row r="30" spans="1:19" ht="17.25" x14ac:dyDescent="0.25">
      <c r="A30" s="1"/>
      <c r="B30" s="1"/>
      <c r="C30" s="1"/>
      <c r="D30" s="1"/>
      <c r="E30" s="1"/>
      <c r="F30" s="1"/>
      <c r="G30" s="1"/>
      <c r="H30" s="1"/>
      <c r="I30" s="1"/>
      <c r="J30" s="3"/>
      <c r="K30" s="3"/>
      <c r="L30" s="53"/>
      <c r="M30" s="4"/>
      <c r="N30" s="209" t="s">
        <v>107</v>
      </c>
      <c r="O30" s="209"/>
      <c r="P30" s="211">
        <v>40486</v>
      </c>
      <c r="Q30" s="1"/>
      <c r="R30" s="1"/>
      <c r="S30" s="1"/>
    </row>
    <row r="31" spans="1:19" ht="17.25" x14ac:dyDescent="0.25">
      <c r="A31" s="1"/>
      <c r="B31" s="1"/>
      <c r="C31" s="1"/>
      <c r="D31" s="1"/>
      <c r="E31" s="1"/>
      <c r="F31" s="1"/>
      <c r="G31" s="1"/>
      <c r="H31" s="1"/>
      <c r="I31" s="1"/>
      <c r="J31" s="3"/>
      <c r="K31" s="3"/>
      <c r="L31" s="3"/>
      <c r="M31" s="4"/>
      <c r="N31" s="210"/>
      <c r="O31" s="210"/>
      <c r="P31" s="212"/>
      <c r="Q31" s="1"/>
      <c r="R31" s="1"/>
      <c r="S31" s="1"/>
    </row>
    <row r="32" spans="1:19" ht="15.75" x14ac:dyDescent="0.25">
      <c r="A32" s="49"/>
      <c r="B32" s="49"/>
      <c r="C32" s="49"/>
      <c r="D32" s="49"/>
      <c r="E32" s="49"/>
      <c r="F32" s="1"/>
      <c r="G32" s="1"/>
      <c r="H32" s="1"/>
      <c r="I32" s="1"/>
      <c r="J32" s="7"/>
      <c r="K32" s="7"/>
      <c r="L32" s="60"/>
      <c r="M32" s="7"/>
      <c r="N32" s="61"/>
      <c r="O32" s="8"/>
      <c r="P32" s="8"/>
      <c r="Q32" s="1"/>
      <c r="R32" s="1"/>
      <c r="S32" s="1"/>
    </row>
    <row r="33" spans="1:16" ht="21" x14ac:dyDescent="0.25">
      <c r="J33" s="149" t="s">
        <v>53</v>
      </c>
      <c r="K33" s="149"/>
      <c r="L33" s="150"/>
      <c r="M33" s="151">
        <v>0.2</v>
      </c>
      <c r="N33" s="152"/>
      <c r="O33" s="213">
        <f>P30*M33</f>
        <v>8097.2000000000007</v>
      </c>
      <c r="P33" s="213"/>
    </row>
    <row r="38" spans="1:16" x14ac:dyDescent="0.25">
      <c r="A38" s="223" t="s">
        <v>48</v>
      </c>
    </row>
  </sheetData>
  <mergeCells count="39">
    <mergeCell ref="N25:O26"/>
    <mergeCell ref="P25:P26"/>
    <mergeCell ref="F26:G26"/>
    <mergeCell ref="J28:L28"/>
    <mergeCell ref="M28:N28"/>
    <mergeCell ref="O28:P28"/>
    <mergeCell ref="A18:B21"/>
    <mergeCell ref="C18:D21"/>
    <mergeCell ref="Q18:Q21"/>
    <mergeCell ref="R18:S21"/>
    <mergeCell ref="F23:G23"/>
    <mergeCell ref="N23:O23"/>
    <mergeCell ref="Q12:S12"/>
    <mergeCell ref="A13:B15"/>
    <mergeCell ref="C13:D15"/>
    <mergeCell ref="Q13:Q16"/>
    <mergeCell ref="R13:S16"/>
    <mergeCell ref="F16:G16"/>
    <mergeCell ref="N16:O16"/>
    <mergeCell ref="A7:B7"/>
    <mergeCell ref="C7:D7"/>
    <mergeCell ref="R7:S7"/>
    <mergeCell ref="A8:B10"/>
    <mergeCell ref="C8:D10"/>
    <mergeCell ref="Q8:Q11"/>
    <mergeCell ref="R8:S11"/>
    <mergeCell ref="F11:G11"/>
    <mergeCell ref="N11:O11"/>
    <mergeCell ref="A6:S6"/>
    <mergeCell ref="B1:C1"/>
    <mergeCell ref="Q1:S5"/>
    <mergeCell ref="B2:C2"/>
    <mergeCell ref="B3:C3"/>
    <mergeCell ref="B4:C4"/>
    <mergeCell ref="N30:O31"/>
    <mergeCell ref="P30:P31"/>
    <mergeCell ref="J33:L33"/>
    <mergeCell ref="M33:N33"/>
    <mergeCell ref="O33:P3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85D79-5D8E-4855-A03D-1FD1086377FD}">
  <dimension ref="A1:L12"/>
  <sheetViews>
    <sheetView showGridLines="0" workbookViewId="0">
      <selection activeCell="A12" sqref="A12"/>
    </sheetView>
  </sheetViews>
  <sheetFormatPr defaultRowHeight="15" x14ac:dyDescent="0.25"/>
  <cols>
    <col min="3" max="3" width="13.85546875" customWidth="1"/>
    <col min="4" max="4" width="17.28515625" customWidth="1"/>
    <col min="5" max="5" width="14.140625" customWidth="1"/>
    <col min="6" max="6" width="17.5703125" customWidth="1"/>
    <col min="8" max="8" width="11.85546875" customWidth="1"/>
    <col min="9" max="9" width="14.28515625" bestFit="1" customWidth="1"/>
    <col min="10" max="10" width="14.5703125" customWidth="1"/>
    <col min="11" max="11" width="12" bestFit="1" customWidth="1"/>
    <col min="12" max="12" width="31.42578125" bestFit="1" customWidth="1"/>
  </cols>
  <sheetData>
    <row r="1" spans="1:12" ht="26.25" thickBot="1" x14ac:dyDescent="0.3">
      <c r="A1" s="205" t="s">
        <v>17</v>
      </c>
      <c r="B1" s="206"/>
      <c r="C1" s="31" t="s">
        <v>20</v>
      </c>
      <c r="D1" s="30" t="s">
        <v>21</v>
      </c>
      <c r="E1" s="32" t="s">
        <v>22</v>
      </c>
      <c r="F1" s="32" t="s">
        <v>41</v>
      </c>
      <c r="G1" s="32" t="s">
        <v>42</v>
      </c>
      <c r="H1" s="32" t="s">
        <v>43</v>
      </c>
      <c r="I1" s="32" t="s">
        <v>44</v>
      </c>
      <c r="J1" s="31" t="s">
        <v>24</v>
      </c>
      <c r="K1" s="30" t="s">
        <v>25</v>
      </c>
      <c r="L1" s="30" t="s">
        <v>56</v>
      </c>
    </row>
    <row r="2" spans="1:12" ht="16.5" thickBot="1" x14ac:dyDescent="0.3">
      <c r="A2" s="214" t="s">
        <v>57</v>
      </c>
      <c r="B2" s="214"/>
      <c r="C2" s="13" t="s">
        <v>58</v>
      </c>
      <c r="D2" s="13" t="s">
        <v>8</v>
      </c>
      <c r="E2" s="37">
        <v>4</v>
      </c>
      <c r="F2" s="13">
        <v>3.7</v>
      </c>
      <c r="G2" s="13">
        <f>F2*E2</f>
        <v>14.8</v>
      </c>
      <c r="H2" s="39">
        <v>527</v>
      </c>
      <c r="I2" s="55">
        <f>H2*E2</f>
        <v>2108</v>
      </c>
      <c r="J2" s="13" t="s">
        <v>59</v>
      </c>
      <c r="K2" s="62">
        <v>2148.25</v>
      </c>
      <c r="L2" s="27">
        <f>K2*E2</f>
        <v>8593</v>
      </c>
    </row>
    <row r="3" spans="1:12" ht="16.5" thickBot="1" x14ac:dyDescent="0.3">
      <c r="A3" s="215"/>
      <c r="B3" s="215"/>
      <c r="C3" s="153" t="s">
        <v>33</v>
      </c>
      <c r="D3" s="154"/>
      <c r="E3" s="28">
        <v>4</v>
      </c>
      <c r="F3" s="63">
        <f>H3*E3</f>
        <v>0</v>
      </c>
      <c r="G3" s="63"/>
      <c r="H3" s="63"/>
      <c r="I3" s="64"/>
      <c r="J3" s="153" t="s">
        <v>36</v>
      </c>
      <c r="K3" s="154"/>
      <c r="L3" s="29">
        <f>L2*5%</f>
        <v>429.65000000000003</v>
      </c>
    </row>
    <row r="4" spans="1:12" ht="15.75" thickBot="1" x14ac:dyDescent="0.3">
      <c r="A4" s="215"/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ht="16.5" thickBot="1" x14ac:dyDescent="0.3">
      <c r="A5" s="215"/>
      <c r="B5" s="215"/>
      <c r="C5" s="13" t="s">
        <v>60</v>
      </c>
      <c r="D5" s="13" t="s">
        <v>8</v>
      </c>
      <c r="E5" s="13">
        <v>8</v>
      </c>
      <c r="F5" s="13">
        <v>4.4000000000000004</v>
      </c>
      <c r="G5" s="13">
        <f>F5*E5</f>
        <v>35.200000000000003</v>
      </c>
      <c r="H5" s="39">
        <v>464</v>
      </c>
      <c r="I5" s="55">
        <f>H5*E5</f>
        <v>3712</v>
      </c>
      <c r="J5" s="13" t="s">
        <v>59</v>
      </c>
      <c r="K5" s="62">
        <v>2148.25</v>
      </c>
      <c r="L5" s="27">
        <f>K5*E5</f>
        <v>17186</v>
      </c>
    </row>
    <row r="6" spans="1:12" ht="16.5" thickBot="1" x14ac:dyDescent="0.3">
      <c r="A6" s="215"/>
      <c r="B6" s="215"/>
      <c r="C6" s="153" t="s">
        <v>33</v>
      </c>
      <c r="D6" s="154"/>
      <c r="E6" s="28">
        <v>8</v>
      </c>
      <c r="F6" s="63">
        <f>H6*E6</f>
        <v>0</v>
      </c>
      <c r="G6" s="63"/>
      <c r="H6" s="63"/>
      <c r="I6" s="64"/>
      <c r="J6" s="153" t="s">
        <v>36</v>
      </c>
      <c r="K6" s="154"/>
      <c r="L6" s="29">
        <f>L5*5%</f>
        <v>859.30000000000007</v>
      </c>
    </row>
    <row r="7" spans="1:12" ht="15.75" thickBot="1" x14ac:dyDescent="0.3">
      <c r="A7" s="215"/>
      <c r="B7" s="215"/>
    </row>
    <row r="8" spans="1:12" ht="16.5" thickBot="1" x14ac:dyDescent="0.3">
      <c r="A8" s="215"/>
      <c r="B8" s="215"/>
      <c r="C8" s="38" t="s">
        <v>61</v>
      </c>
      <c r="D8" s="13" t="s">
        <v>8</v>
      </c>
      <c r="E8" s="13">
        <v>12</v>
      </c>
      <c r="F8" s="13">
        <v>4.2</v>
      </c>
      <c r="G8" s="13">
        <f>F8*E8</f>
        <v>50.400000000000006</v>
      </c>
      <c r="H8" s="39">
        <v>439</v>
      </c>
      <c r="I8" s="55">
        <f>H8*E8</f>
        <v>5268</v>
      </c>
      <c r="J8" s="13" t="s">
        <v>59</v>
      </c>
      <c r="K8" s="62">
        <v>2148.25</v>
      </c>
      <c r="L8" s="27">
        <f>K8*E8</f>
        <v>25779</v>
      </c>
    </row>
    <row r="9" spans="1:12" ht="16.5" thickBot="1" x14ac:dyDescent="0.3">
      <c r="A9" s="215"/>
      <c r="B9" s="215"/>
      <c r="C9" s="153" t="s">
        <v>33</v>
      </c>
      <c r="D9" s="154"/>
      <c r="E9" s="28">
        <v>12</v>
      </c>
      <c r="F9" s="63">
        <f>H9*E9</f>
        <v>0</v>
      </c>
      <c r="G9" s="63"/>
      <c r="H9" s="63"/>
      <c r="I9" s="64"/>
      <c r="J9" s="153" t="s">
        <v>36</v>
      </c>
      <c r="K9" s="154"/>
      <c r="L9" s="29">
        <f>L8*5%</f>
        <v>1288.95</v>
      </c>
    </row>
    <row r="12" spans="1:12" x14ac:dyDescent="0.25">
      <c r="A12" s="223" t="s">
        <v>48</v>
      </c>
    </row>
  </sheetData>
  <mergeCells count="9">
    <mergeCell ref="A1:B1"/>
    <mergeCell ref="A2:B9"/>
    <mergeCell ref="C3:D3"/>
    <mergeCell ref="J3:K3"/>
    <mergeCell ref="C4:L4"/>
    <mergeCell ref="C6:D6"/>
    <mergeCell ref="J6:K6"/>
    <mergeCell ref="C9:D9"/>
    <mergeCell ref="J9:K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782B-093B-4186-ADDE-7239A880AFB0}">
  <dimension ref="B1:FG143"/>
  <sheetViews>
    <sheetView showGridLines="0" topLeftCell="E1" zoomScale="60" zoomScaleNormal="60" workbookViewId="0">
      <selection activeCell="F43" sqref="F43"/>
    </sheetView>
  </sheetViews>
  <sheetFormatPr defaultColWidth="10.42578125" defaultRowHeight="25.5" customHeight="1" x14ac:dyDescent="0.2"/>
  <cols>
    <col min="1" max="1" width="1.5703125" style="65" customWidth="1"/>
    <col min="2" max="2" width="1.140625" style="66" customWidth="1"/>
    <col min="3" max="3" width="43.42578125" style="65" customWidth="1"/>
    <col min="4" max="4" width="43.85546875" style="65" customWidth="1"/>
    <col min="5" max="5" width="27.85546875" style="65" customWidth="1"/>
    <col min="6" max="6" width="87" style="65" customWidth="1"/>
    <col min="7" max="7" width="11.7109375" style="65" customWidth="1"/>
    <col min="8" max="8" width="19.5703125" style="65" customWidth="1"/>
    <col min="9" max="9" width="15.140625" style="65" customWidth="1"/>
    <col min="10" max="10" width="24.140625" style="68" customWidth="1"/>
    <col min="11" max="11" width="24" style="65" customWidth="1"/>
    <col min="12" max="12" width="22.85546875" style="67" customWidth="1"/>
    <col min="13" max="13" width="16" style="65" customWidth="1"/>
    <col min="14" max="14" width="35.5703125" style="67" customWidth="1"/>
    <col min="15" max="15" width="11.42578125" style="65" customWidth="1"/>
    <col min="16" max="16" width="22" style="67" customWidth="1"/>
    <col min="17" max="17" width="29.7109375" style="67" customWidth="1"/>
    <col min="18" max="25" width="10.42578125" style="66"/>
    <col min="26" max="16384" width="10.42578125" style="65"/>
  </cols>
  <sheetData>
    <row r="1" spans="2:163" s="108" customFormat="1" ht="25.5" customHeight="1" x14ac:dyDescent="0.25">
      <c r="C1" s="118"/>
      <c r="D1" s="116"/>
      <c r="E1" s="118"/>
      <c r="F1" s="118"/>
      <c r="G1" s="116"/>
      <c r="H1" s="116"/>
      <c r="I1" s="116"/>
      <c r="J1" s="146"/>
      <c r="K1" s="146"/>
      <c r="L1" s="115"/>
      <c r="N1" s="115"/>
      <c r="P1" s="115"/>
      <c r="Q1" s="115"/>
    </row>
    <row r="2" spans="2:163" s="108" customFormat="1" ht="25.5" customHeight="1" x14ac:dyDescent="0.2">
      <c r="C2" s="145"/>
      <c r="D2" s="144"/>
      <c r="E2" s="144"/>
      <c r="F2" s="141"/>
      <c r="G2" s="141"/>
      <c r="H2" s="143"/>
      <c r="I2" s="143"/>
      <c r="J2" s="142"/>
      <c r="K2" s="141"/>
      <c r="L2" s="140"/>
      <c r="M2" s="141"/>
      <c r="N2" s="140"/>
      <c r="O2" s="141"/>
      <c r="P2" s="140"/>
      <c r="Q2" s="139"/>
    </row>
    <row r="3" spans="2:163" s="108" customFormat="1" ht="25.5" customHeight="1" x14ac:dyDescent="0.2">
      <c r="C3" s="133"/>
      <c r="D3" s="138"/>
      <c r="E3" s="137" t="s">
        <v>106</v>
      </c>
      <c r="F3" s="128"/>
      <c r="G3" s="128"/>
      <c r="H3" s="134"/>
      <c r="I3" s="134"/>
      <c r="J3" s="129"/>
      <c r="K3" s="128"/>
      <c r="L3" s="127"/>
      <c r="M3" s="128"/>
      <c r="N3" s="127"/>
      <c r="O3" s="128"/>
      <c r="P3" s="127"/>
      <c r="Q3" s="126"/>
    </row>
    <row r="4" spans="2:163" s="109" customFormat="1" ht="10.5" customHeight="1" x14ac:dyDescent="0.2">
      <c r="B4" s="108"/>
      <c r="C4" s="133"/>
      <c r="D4" s="136"/>
      <c r="E4" s="135"/>
      <c r="F4" s="128"/>
      <c r="G4" s="128"/>
      <c r="H4" s="134"/>
      <c r="I4" s="134"/>
      <c r="J4" s="129"/>
      <c r="K4" s="128"/>
      <c r="L4" s="127"/>
      <c r="M4" s="128"/>
      <c r="N4" s="127"/>
      <c r="O4" s="128"/>
      <c r="P4" s="127"/>
      <c r="Q4" s="126"/>
      <c r="R4" s="108"/>
      <c r="S4" s="108"/>
      <c r="T4" s="108"/>
      <c r="U4" s="108"/>
      <c r="V4" s="108"/>
      <c r="W4" s="108"/>
      <c r="X4" s="108"/>
      <c r="Y4" s="108"/>
    </row>
    <row r="5" spans="2:163" s="109" customFormat="1" ht="13.5" customHeight="1" x14ac:dyDescent="0.25">
      <c r="B5" s="108"/>
      <c r="C5" s="133"/>
      <c r="D5" s="132"/>
      <c r="E5" s="131" t="s">
        <v>105</v>
      </c>
      <c r="F5" s="128"/>
      <c r="G5" s="128"/>
      <c r="H5" s="130"/>
      <c r="I5" s="130"/>
      <c r="J5" s="129"/>
      <c r="K5" s="128"/>
      <c r="L5" s="127"/>
      <c r="M5" s="128"/>
      <c r="N5" s="127"/>
      <c r="O5" s="128"/>
      <c r="P5" s="127"/>
      <c r="Q5" s="126"/>
      <c r="R5" s="108"/>
      <c r="S5" s="108"/>
      <c r="T5" s="108"/>
      <c r="U5" s="108"/>
      <c r="V5" s="108"/>
      <c r="W5" s="108"/>
      <c r="X5" s="108"/>
      <c r="Y5" s="108"/>
    </row>
    <row r="6" spans="2:163" s="109" customFormat="1" ht="25.5" customHeight="1" x14ac:dyDescent="0.25">
      <c r="B6" s="108"/>
      <c r="C6" s="133"/>
      <c r="D6" s="132"/>
      <c r="E6" s="131" t="s">
        <v>104</v>
      </c>
      <c r="F6" s="128"/>
      <c r="G6" s="128"/>
      <c r="H6" s="130"/>
      <c r="I6" s="130"/>
      <c r="J6" s="129"/>
      <c r="K6" s="128"/>
      <c r="L6" s="127"/>
      <c r="M6" s="128"/>
      <c r="N6" s="127"/>
      <c r="O6" s="128"/>
      <c r="P6" s="127"/>
      <c r="Q6" s="126"/>
      <c r="R6" s="108"/>
      <c r="S6" s="108"/>
      <c r="T6" s="108"/>
      <c r="U6" s="108"/>
      <c r="V6" s="108"/>
      <c r="W6" s="108"/>
      <c r="X6" s="108"/>
      <c r="Y6" s="108"/>
    </row>
    <row r="7" spans="2:163" s="109" customFormat="1" ht="25.5" customHeight="1" x14ac:dyDescent="0.25">
      <c r="B7" s="108"/>
      <c r="C7" s="133"/>
      <c r="D7" s="132"/>
      <c r="E7" s="131" t="s">
        <v>103</v>
      </c>
      <c r="F7" s="128"/>
      <c r="G7" s="128"/>
      <c r="H7" s="130"/>
      <c r="I7" s="130"/>
      <c r="J7" s="129"/>
      <c r="K7" s="128"/>
      <c r="L7" s="127"/>
      <c r="M7" s="128"/>
      <c r="N7" s="127"/>
      <c r="O7" s="128"/>
      <c r="P7" s="127"/>
      <c r="Q7" s="126"/>
      <c r="R7" s="108"/>
      <c r="S7" s="108"/>
      <c r="T7" s="108"/>
      <c r="U7" s="108"/>
      <c r="V7" s="108"/>
      <c r="W7" s="108"/>
      <c r="X7" s="108"/>
      <c r="Y7" s="108"/>
    </row>
    <row r="8" spans="2:163" s="109" customFormat="1" ht="25.5" customHeight="1" x14ac:dyDescent="0.2">
      <c r="B8" s="108"/>
      <c r="C8" s="125"/>
      <c r="D8" s="124"/>
      <c r="E8" s="124"/>
      <c r="F8" s="121"/>
      <c r="G8" s="121"/>
      <c r="H8" s="123"/>
      <c r="I8" s="123"/>
      <c r="J8" s="122"/>
      <c r="K8" s="121"/>
      <c r="L8" s="120"/>
      <c r="M8" s="121"/>
      <c r="N8" s="120"/>
      <c r="O8" s="121"/>
      <c r="P8" s="120"/>
      <c r="Q8" s="119"/>
      <c r="R8" s="108"/>
      <c r="S8" s="108"/>
      <c r="T8" s="108"/>
      <c r="U8" s="108"/>
      <c r="V8" s="108"/>
      <c r="W8" s="108"/>
      <c r="X8" s="108"/>
      <c r="Y8" s="108"/>
    </row>
    <row r="9" spans="2:163" s="108" customFormat="1" ht="25.5" customHeight="1" x14ac:dyDescent="0.2">
      <c r="C9" s="118"/>
      <c r="D9" s="117"/>
      <c r="E9" s="118"/>
      <c r="F9" s="117"/>
      <c r="G9" s="66"/>
      <c r="H9" s="116"/>
      <c r="I9" s="116"/>
      <c r="J9" s="116"/>
      <c r="L9" s="115"/>
      <c r="N9" s="115"/>
      <c r="P9" s="115"/>
      <c r="Q9" s="115"/>
    </row>
    <row r="10" spans="2:163" s="66" customFormat="1" ht="25.5" customHeight="1" x14ac:dyDescent="0.3">
      <c r="C10" s="106" t="s">
        <v>102</v>
      </c>
      <c r="J10" s="114"/>
      <c r="K10" s="113"/>
      <c r="L10" s="112"/>
      <c r="M10" s="113"/>
      <c r="N10" s="112"/>
      <c r="O10" s="113"/>
      <c r="P10" s="112"/>
      <c r="Q10" s="112"/>
    </row>
    <row r="11" spans="2:163" s="66" customFormat="1" ht="25.5" customHeight="1" x14ac:dyDescent="0.2"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</row>
    <row r="12" spans="2:163" s="108" customFormat="1" ht="46.5" customHeight="1" x14ac:dyDescent="0.25">
      <c r="C12" s="105" t="s">
        <v>87</v>
      </c>
      <c r="D12" s="103" t="s">
        <v>86</v>
      </c>
      <c r="E12" s="104" t="s">
        <v>85</v>
      </c>
      <c r="F12" s="103" t="s">
        <v>84</v>
      </c>
      <c r="G12" s="217" t="s">
        <v>83</v>
      </c>
      <c r="H12" s="217"/>
      <c r="I12" s="102" t="s">
        <v>82</v>
      </c>
      <c r="J12" s="102" t="s">
        <v>81</v>
      </c>
      <c r="K12" s="102" t="s">
        <v>80</v>
      </c>
      <c r="L12" s="218" t="s">
        <v>79</v>
      </c>
      <c r="M12" s="218"/>
      <c r="N12" s="101" t="s">
        <v>78</v>
      </c>
      <c r="O12" s="100" t="s">
        <v>77</v>
      </c>
      <c r="P12" s="99" t="s">
        <v>76</v>
      </c>
      <c r="Q12" s="98" t="s">
        <v>75</v>
      </c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</row>
    <row r="13" spans="2:163" s="108" customFormat="1" ht="42" customHeight="1" x14ac:dyDescent="0.25">
      <c r="C13" s="97" t="s">
        <v>92</v>
      </c>
      <c r="D13" s="107" t="s">
        <v>101</v>
      </c>
      <c r="E13" s="107" t="s">
        <v>90</v>
      </c>
      <c r="F13" s="94" t="s">
        <v>89</v>
      </c>
      <c r="G13" s="93">
        <v>1</v>
      </c>
      <c r="H13" s="89" t="s">
        <v>70</v>
      </c>
      <c r="I13" s="89" t="s">
        <v>69</v>
      </c>
      <c r="J13" s="92">
        <f>10000*G13</f>
        <v>10000</v>
      </c>
      <c r="K13" s="91" t="s">
        <v>68</v>
      </c>
      <c r="L13" s="90">
        <v>400</v>
      </c>
      <c r="M13" s="89" t="s">
        <v>67</v>
      </c>
      <c r="N13" s="87">
        <f>L13*J13/1000</f>
        <v>4000</v>
      </c>
      <c r="O13" s="88">
        <v>0.9</v>
      </c>
      <c r="P13" s="87">
        <f>L13-(L13*O13)</f>
        <v>40</v>
      </c>
      <c r="Q13" s="86">
        <f>N13-(N13*O13)</f>
        <v>400</v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</row>
    <row r="14" spans="2:163" s="108" customFormat="1" ht="63.75" customHeight="1" x14ac:dyDescent="0.25">
      <c r="C14" s="97" t="s">
        <v>74</v>
      </c>
      <c r="D14" s="96" t="s">
        <v>73</v>
      </c>
      <c r="E14" s="95" t="s">
        <v>72</v>
      </c>
      <c r="F14" s="94" t="s">
        <v>71</v>
      </c>
      <c r="G14" s="93">
        <v>1</v>
      </c>
      <c r="H14" s="89" t="s">
        <v>70</v>
      </c>
      <c r="I14" s="89" t="s">
        <v>69</v>
      </c>
      <c r="J14" s="92">
        <f>50000*G14</f>
        <v>50000</v>
      </c>
      <c r="K14" s="91" t="s">
        <v>68</v>
      </c>
      <c r="L14" s="90">
        <v>91</v>
      </c>
      <c r="M14" s="89" t="s">
        <v>67</v>
      </c>
      <c r="N14" s="87">
        <f>L14*J14/1000</f>
        <v>4550</v>
      </c>
      <c r="O14" s="88">
        <v>0.9</v>
      </c>
      <c r="P14" s="87">
        <f>L14-(L14*O14)</f>
        <v>9.0999999999999943</v>
      </c>
      <c r="Q14" s="86">
        <f>N14-(N14*O14)</f>
        <v>455</v>
      </c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</row>
    <row r="15" spans="2:163" s="108" customFormat="1" ht="70.5" customHeight="1" x14ac:dyDescent="0.25">
      <c r="C15" s="97" t="s">
        <v>100</v>
      </c>
      <c r="D15" s="96" t="s">
        <v>99</v>
      </c>
      <c r="E15" s="111" t="s">
        <v>98</v>
      </c>
      <c r="F15" s="110" t="s">
        <v>97</v>
      </c>
      <c r="G15" s="93">
        <v>1</v>
      </c>
      <c r="H15" s="89" t="s">
        <v>96</v>
      </c>
      <c r="I15" s="89" t="s">
        <v>69</v>
      </c>
      <c r="J15" s="92">
        <f>800000*G15</f>
        <v>800000</v>
      </c>
      <c r="K15" s="91" t="s">
        <v>95</v>
      </c>
      <c r="L15" s="90">
        <v>32000</v>
      </c>
      <c r="M15" s="89" t="s">
        <v>94</v>
      </c>
      <c r="N15" s="87">
        <f>L15*G15</f>
        <v>32000</v>
      </c>
      <c r="O15" s="88">
        <v>0.92</v>
      </c>
      <c r="P15" s="87">
        <f>L15-(L15*O15)</f>
        <v>2560</v>
      </c>
      <c r="Q15" s="86">
        <f>N15-(N15*O15)</f>
        <v>2560</v>
      </c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</row>
    <row r="16" spans="2:163" s="108" customFormat="1" ht="25.5" customHeight="1" x14ac:dyDescent="0.25">
      <c r="C16" s="85" t="s">
        <v>66</v>
      </c>
      <c r="D16" s="84"/>
      <c r="E16" s="80"/>
      <c r="F16" s="84"/>
      <c r="G16" s="81"/>
      <c r="H16" s="80"/>
      <c r="I16" s="79"/>
      <c r="J16" s="78">
        <f>SUM(J13:J15)</f>
        <v>860000</v>
      </c>
      <c r="K16" s="77"/>
      <c r="L16" s="76"/>
      <c r="M16" s="83"/>
      <c r="N16" s="82">
        <f>SUM(N13:N15)</f>
        <v>40550</v>
      </c>
      <c r="O16" s="73"/>
      <c r="P16" s="72"/>
      <c r="Q16" s="71">
        <f>SUM(Q13:Q15)</f>
        <v>3415</v>
      </c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</row>
    <row r="17" spans="3:158" s="108" customFormat="1" ht="25.5" customHeight="1" x14ac:dyDescent="0.25">
      <c r="C17" s="220" t="s">
        <v>65</v>
      </c>
      <c r="D17" s="220"/>
      <c r="E17" s="220"/>
      <c r="F17" s="220"/>
      <c r="G17" s="81"/>
      <c r="H17" s="80"/>
      <c r="I17" s="79"/>
      <c r="J17" s="78" t="s">
        <v>64</v>
      </c>
      <c r="K17" s="77"/>
      <c r="L17" s="76"/>
      <c r="M17" s="75"/>
      <c r="N17" s="74" t="s">
        <v>63</v>
      </c>
      <c r="O17" s="73"/>
      <c r="P17" s="72"/>
      <c r="Q17" s="71" t="s">
        <v>62</v>
      </c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</row>
    <row r="18" spans="3:158" s="66" customFormat="1" ht="25.5" customHeight="1" x14ac:dyDescent="0.2">
      <c r="J18" s="70"/>
      <c r="L18" s="69"/>
      <c r="N18" s="69"/>
      <c r="P18" s="69"/>
      <c r="Q18" s="69"/>
    </row>
    <row r="19" spans="3:158" s="66" customFormat="1" ht="25.5" customHeight="1" x14ac:dyDescent="0.3">
      <c r="C19" s="106" t="s">
        <v>93</v>
      </c>
      <c r="J19" s="70"/>
      <c r="L19" s="69"/>
      <c r="N19" s="69"/>
      <c r="P19" s="69"/>
      <c r="Q19" s="69"/>
    </row>
    <row r="20" spans="3:158" s="66" customFormat="1" ht="25.5" customHeight="1" x14ac:dyDescent="0.2"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</row>
    <row r="21" spans="3:158" s="66" customFormat="1" ht="38.25" customHeight="1" x14ac:dyDescent="0.2">
      <c r="C21" s="105" t="s">
        <v>87</v>
      </c>
      <c r="D21" s="103" t="s">
        <v>86</v>
      </c>
      <c r="E21" s="104" t="s">
        <v>85</v>
      </c>
      <c r="F21" s="103" t="s">
        <v>84</v>
      </c>
      <c r="G21" s="217" t="s">
        <v>83</v>
      </c>
      <c r="H21" s="217"/>
      <c r="I21" s="102" t="s">
        <v>82</v>
      </c>
      <c r="J21" s="102" t="s">
        <v>81</v>
      </c>
      <c r="K21" s="102" t="s">
        <v>80</v>
      </c>
      <c r="L21" s="218" t="s">
        <v>79</v>
      </c>
      <c r="M21" s="218"/>
      <c r="N21" s="101" t="s">
        <v>78</v>
      </c>
      <c r="O21" s="100" t="s">
        <v>77</v>
      </c>
      <c r="P21" s="99" t="s">
        <v>76</v>
      </c>
      <c r="Q21" s="98" t="s">
        <v>75</v>
      </c>
    </row>
    <row r="22" spans="3:158" s="66" customFormat="1" ht="39" customHeight="1" x14ac:dyDescent="0.2">
      <c r="C22" s="97" t="s">
        <v>92</v>
      </c>
      <c r="D22" s="107" t="s">
        <v>91</v>
      </c>
      <c r="E22" s="107" t="s">
        <v>90</v>
      </c>
      <c r="F22" s="94" t="s">
        <v>89</v>
      </c>
      <c r="G22" s="93">
        <v>1</v>
      </c>
      <c r="H22" s="89" t="s">
        <v>70</v>
      </c>
      <c r="I22" s="89" t="s">
        <v>69</v>
      </c>
      <c r="J22" s="92">
        <f>15000*G22</f>
        <v>15000</v>
      </c>
      <c r="K22" s="91" t="s">
        <v>68</v>
      </c>
      <c r="L22" s="90">
        <v>400</v>
      </c>
      <c r="M22" s="89" t="s">
        <v>67</v>
      </c>
      <c r="N22" s="87">
        <f>L22*J22/1000</f>
        <v>6000</v>
      </c>
      <c r="O22" s="88">
        <v>0.9</v>
      </c>
      <c r="P22" s="87">
        <f>L22-(L22*O22)</f>
        <v>40</v>
      </c>
      <c r="Q22" s="86">
        <f>N22-(N22*O22)</f>
        <v>600</v>
      </c>
    </row>
    <row r="23" spans="3:158" s="66" customFormat="1" ht="81.75" customHeight="1" x14ac:dyDescent="0.2">
      <c r="C23" s="97" t="s">
        <v>74</v>
      </c>
      <c r="D23" s="96" t="s">
        <v>73</v>
      </c>
      <c r="E23" s="95" t="s">
        <v>72</v>
      </c>
      <c r="F23" s="94" t="s">
        <v>71</v>
      </c>
      <c r="G23" s="93">
        <v>1</v>
      </c>
      <c r="H23" s="89" t="s">
        <v>70</v>
      </c>
      <c r="I23" s="89" t="s">
        <v>69</v>
      </c>
      <c r="J23" s="92">
        <f>190000*G23</f>
        <v>190000</v>
      </c>
      <c r="K23" s="91" t="s">
        <v>68</v>
      </c>
      <c r="L23" s="90">
        <v>91</v>
      </c>
      <c r="M23" s="89" t="s">
        <v>67</v>
      </c>
      <c r="N23" s="87">
        <f>L23*J23/1000</f>
        <v>17290</v>
      </c>
      <c r="O23" s="88">
        <v>0.9</v>
      </c>
      <c r="P23" s="87">
        <f>L23-(L23*O23)</f>
        <v>9.0999999999999943</v>
      </c>
      <c r="Q23" s="86">
        <f>N23-(N23*O23)</f>
        <v>1729</v>
      </c>
    </row>
    <row r="24" spans="3:158" s="66" customFormat="1" ht="25.5" customHeight="1" x14ac:dyDescent="0.2">
      <c r="C24" s="85" t="s">
        <v>66</v>
      </c>
      <c r="D24" s="84"/>
      <c r="E24" s="80"/>
      <c r="F24" s="84"/>
      <c r="G24" s="81"/>
      <c r="H24" s="80"/>
      <c r="I24" s="79"/>
      <c r="J24" s="78">
        <f>SUM(J22:J23)</f>
        <v>205000</v>
      </c>
      <c r="K24" s="77"/>
      <c r="L24" s="76"/>
      <c r="M24" s="83"/>
      <c r="N24" s="82">
        <f>SUM(N22:N23)</f>
        <v>23290</v>
      </c>
      <c r="O24" s="73"/>
      <c r="P24" s="72"/>
      <c r="Q24" s="71">
        <f>SUM(Q22:Q23)</f>
        <v>2329</v>
      </c>
    </row>
    <row r="25" spans="3:158" s="66" customFormat="1" ht="25.5" customHeight="1" x14ac:dyDescent="0.2">
      <c r="C25" s="220" t="s">
        <v>65</v>
      </c>
      <c r="D25" s="220"/>
      <c r="E25" s="220"/>
      <c r="F25" s="220"/>
      <c r="G25" s="81"/>
      <c r="H25" s="80"/>
      <c r="I25" s="79"/>
      <c r="J25" s="78" t="s">
        <v>64</v>
      </c>
      <c r="K25" s="77"/>
      <c r="L25" s="76"/>
      <c r="M25" s="75"/>
      <c r="N25" s="74" t="s">
        <v>63</v>
      </c>
      <c r="O25" s="73"/>
      <c r="P25" s="72"/>
      <c r="Q25" s="71" t="s">
        <v>62</v>
      </c>
    </row>
    <row r="26" spans="3:158" s="66" customFormat="1" ht="25.5" customHeight="1" x14ac:dyDescent="0.2">
      <c r="J26" s="70"/>
      <c r="L26" s="69"/>
      <c r="N26" s="69"/>
      <c r="P26" s="69"/>
      <c r="Q26" s="69"/>
    </row>
    <row r="27" spans="3:158" s="66" customFormat="1" ht="25.5" customHeight="1" x14ac:dyDescent="0.3">
      <c r="C27" s="106" t="s">
        <v>88</v>
      </c>
      <c r="J27" s="70"/>
      <c r="L27" s="69"/>
      <c r="N27" s="69"/>
      <c r="P27" s="69"/>
      <c r="Q27" s="69"/>
    </row>
    <row r="28" spans="3:158" s="66" customFormat="1" ht="33" customHeight="1" x14ac:dyDescent="0.2"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</row>
    <row r="29" spans="3:158" s="66" customFormat="1" ht="42.75" customHeight="1" x14ac:dyDescent="0.2">
      <c r="C29" s="105" t="s">
        <v>87</v>
      </c>
      <c r="D29" s="103" t="s">
        <v>86</v>
      </c>
      <c r="E29" s="104" t="s">
        <v>85</v>
      </c>
      <c r="F29" s="103" t="s">
        <v>84</v>
      </c>
      <c r="G29" s="217" t="s">
        <v>83</v>
      </c>
      <c r="H29" s="217"/>
      <c r="I29" s="102" t="s">
        <v>82</v>
      </c>
      <c r="J29" s="102" t="s">
        <v>81</v>
      </c>
      <c r="K29" s="102" t="s">
        <v>80</v>
      </c>
      <c r="L29" s="218" t="s">
        <v>79</v>
      </c>
      <c r="M29" s="218"/>
      <c r="N29" s="101" t="s">
        <v>78</v>
      </c>
      <c r="O29" s="100" t="s">
        <v>77</v>
      </c>
      <c r="P29" s="99" t="s">
        <v>76</v>
      </c>
      <c r="Q29" s="98" t="s">
        <v>75</v>
      </c>
    </row>
    <row r="30" spans="3:158" s="66" customFormat="1" ht="61.5" customHeight="1" x14ac:dyDescent="0.2">
      <c r="C30" s="97" t="s">
        <v>74</v>
      </c>
      <c r="D30" s="96" t="s">
        <v>73</v>
      </c>
      <c r="E30" s="95" t="s">
        <v>72</v>
      </c>
      <c r="F30" s="94" t="s">
        <v>71</v>
      </c>
      <c r="G30" s="93">
        <v>1</v>
      </c>
      <c r="H30" s="89" t="s">
        <v>70</v>
      </c>
      <c r="I30" s="89" t="s">
        <v>69</v>
      </c>
      <c r="J30" s="92">
        <f>120000*G30</f>
        <v>120000</v>
      </c>
      <c r="K30" s="91" t="s">
        <v>68</v>
      </c>
      <c r="L30" s="90">
        <v>91</v>
      </c>
      <c r="M30" s="89" t="s">
        <v>67</v>
      </c>
      <c r="N30" s="87">
        <f>L30*J30/1000</f>
        <v>10920</v>
      </c>
      <c r="O30" s="88">
        <v>0.9</v>
      </c>
      <c r="P30" s="87">
        <f>L30-(L30*O30)</f>
        <v>9.0999999999999943</v>
      </c>
      <c r="Q30" s="86">
        <f>N30-(N30*O30)</f>
        <v>1092</v>
      </c>
    </row>
    <row r="31" spans="3:158" s="66" customFormat="1" ht="25.5" customHeight="1" x14ac:dyDescent="0.2">
      <c r="C31" s="85" t="s">
        <v>66</v>
      </c>
      <c r="D31" s="84"/>
      <c r="E31" s="80"/>
      <c r="F31" s="84"/>
      <c r="G31" s="81"/>
      <c r="H31" s="80"/>
      <c r="I31" s="79"/>
      <c r="J31" s="78">
        <f>SUM(J30:J30)</f>
        <v>120000</v>
      </c>
      <c r="K31" s="77"/>
      <c r="L31" s="76"/>
      <c r="M31" s="83"/>
      <c r="N31" s="82">
        <f>SUM(N30:N30)</f>
        <v>10920</v>
      </c>
      <c r="O31" s="73"/>
      <c r="P31" s="72"/>
      <c r="Q31" s="71">
        <f>SUM(Q30:Q30)</f>
        <v>1092</v>
      </c>
    </row>
    <row r="32" spans="3:158" s="66" customFormat="1" ht="25.5" customHeight="1" x14ac:dyDescent="0.2">
      <c r="C32" s="220" t="s">
        <v>65</v>
      </c>
      <c r="D32" s="220"/>
      <c r="E32" s="220"/>
      <c r="F32" s="220"/>
      <c r="G32" s="81"/>
      <c r="H32" s="80"/>
      <c r="I32" s="79"/>
      <c r="J32" s="78" t="s">
        <v>64</v>
      </c>
      <c r="K32" s="77"/>
      <c r="L32" s="76"/>
      <c r="M32" s="75"/>
      <c r="N32" s="74" t="s">
        <v>63</v>
      </c>
      <c r="O32" s="73"/>
      <c r="P32" s="72"/>
      <c r="Q32" s="71" t="s">
        <v>62</v>
      </c>
    </row>
    <row r="33" spans="5:17" s="66" customFormat="1" ht="25.5" customHeight="1" x14ac:dyDescent="0.2">
      <c r="J33" s="70"/>
      <c r="L33" s="69"/>
      <c r="N33" s="69"/>
      <c r="P33" s="69"/>
      <c r="Q33" s="69"/>
    </row>
    <row r="34" spans="5:17" s="66" customFormat="1" ht="25.5" customHeight="1" x14ac:dyDescent="0.25">
      <c r="E34" s="223" t="s">
        <v>48</v>
      </c>
      <c r="J34" s="70"/>
      <c r="L34" s="69"/>
      <c r="N34" s="69"/>
      <c r="P34" s="69"/>
      <c r="Q34" s="69"/>
    </row>
    <row r="35" spans="5:17" s="66" customFormat="1" ht="25.5" customHeight="1" x14ac:dyDescent="0.2">
      <c r="J35" s="70"/>
      <c r="L35" s="69"/>
      <c r="N35" s="69"/>
      <c r="P35" s="69"/>
      <c r="Q35" s="69"/>
    </row>
    <row r="36" spans="5:17" s="66" customFormat="1" ht="25.5" customHeight="1" x14ac:dyDescent="0.2">
      <c r="J36" s="70"/>
      <c r="L36" s="69"/>
      <c r="N36" s="69"/>
      <c r="P36" s="69"/>
      <c r="Q36" s="69"/>
    </row>
    <row r="37" spans="5:17" s="66" customFormat="1" ht="25.5" customHeight="1" x14ac:dyDescent="0.2">
      <c r="J37" s="70"/>
      <c r="L37" s="69"/>
      <c r="N37" s="69"/>
      <c r="P37" s="69"/>
      <c r="Q37" s="69"/>
    </row>
    <row r="38" spans="5:17" s="66" customFormat="1" ht="25.5" customHeight="1" x14ac:dyDescent="0.2">
      <c r="J38" s="70"/>
      <c r="L38" s="69"/>
      <c r="N38" s="69"/>
      <c r="P38" s="69"/>
      <c r="Q38" s="69"/>
    </row>
    <row r="39" spans="5:17" s="66" customFormat="1" ht="25.5" customHeight="1" x14ac:dyDescent="0.2">
      <c r="J39" s="70"/>
      <c r="L39" s="69"/>
      <c r="N39" s="69"/>
      <c r="P39" s="69"/>
      <c r="Q39" s="69"/>
    </row>
    <row r="40" spans="5:17" s="66" customFormat="1" ht="25.5" customHeight="1" x14ac:dyDescent="0.2">
      <c r="J40" s="70"/>
      <c r="L40" s="69"/>
      <c r="N40" s="69"/>
      <c r="P40" s="69"/>
      <c r="Q40" s="69"/>
    </row>
    <row r="41" spans="5:17" s="66" customFormat="1" ht="25.5" customHeight="1" x14ac:dyDescent="0.2">
      <c r="J41" s="70"/>
      <c r="L41" s="69"/>
      <c r="N41" s="69"/>
      <c r="P41" s="69"/>
      <c r="Q41" s="69"/>
    </row>
    <row r="42" spans="5:17" s="66" customFormat="1" ht="25.5" customHeight="1" x14ac:dyDescent="0.2">
      <c r="J42" s="70"/>
      <c r="L42" s="69"/>
      <c r="N42" s="69"/>
      <c r="P42" s="69"/>
      <c r="Q42" s="69"/>
    </row>
    <row r="43" spans="5:17" s="66" customFormat="1" ht="25.5" customHeight="1" x14ac:dyDescent="0.2">
      <c r="J43" s="70"/>
      <c r="L43" s="69"/>
      <c r="N43" s="69"/>
      <c r="P43" s="69"/>
      <c r="Q43" s="69"/>
    </row>
    <row r="44" spans="5:17" s="66" customFormat="1" ht="25.5" customHeight="1" x14ac:dyDescent="0.2">
      <c r="J44" s="70"/>
      <c r="L44" s="69"/>
      <c r="N44" s="69"/>
      <c r="P44" s="69"/>
      <c r="Q44" s="69"/>
    </row>
    <row r="45" spans="5:17" s="66" customFormat="1" ht="25.5" customHeight="1" x14ac:dyDescent="0.2">
      <c r="J45" s="70"/>
      <c r="L45" s="69"/>
      <c r="N45" s="69"/>
      <c r="P45" s="69"/>
      <c r="Q45" s="69"/>
    </row>
    <row r="46" spans="5:17" s="66" customFormat="1" ht="25.5" customHeight="1" x14ac:dyDescent="0.2">
      <c r="J46" s="70"/>
      <c r="L46" s="69"/>
      <c r="N46" s="69"/>
      <c r="P46" s="69"/>
      <c r="Q46" s="69"/>
    </row>
    <row r="47" spans="5:17" s="66" customFormat="1" ht="25.5" customHeight="1" x14ac:dyDescent="0.2">
      <c r="J47" s="70"/>
      <c r="L47" s="69"/>
      <c r="N47" s="69"/>
      <c r="P47" s="69"/>
      <c r="Q47" s="69"/>
    </row>
    <row r="48" spans="5:17" s="66" customFormat="1" ht="25.5" customHeight="1" x14ac:dyDescent="0.2">
      <c r="J48" s="70"/>
      <c r="L48" s="69"/>
      <c r="N48" s="69"/>
      <c r="P48" s="69"/>
      <c r="Q48" s="69"/>
    </row>
    <row r="49" spans="10:17" s="66" customFormat="1" ht="25.5" customHeight="1" x14ac:dyDescent="0.2">
      <c r="J49" s="70"/>
      <c r="L49" s="69"/>
      <c r="N49" s="69"/>
      <c r="P49" s="69"/>
      <c r="Q49" s="69"/>
    </row>
    <row r="50" spans="10:17" s="66" customFormat="1" ht="25.5" customHeight="1" x14ac:dyDescent="0.2">
      <c r="J50" s="70"/>
      <c r="L50" s="69"/>
      <c r="N50" s="69"/>
      <c r="P50" s="69"/>
      <c r="Q50" s="69"/>
    </row>
    <row r="51" spans="10:17" s="66" customFormat="1" ht="25.5" customHeight="1" x14ac:dyDescent="0.2">
      <c r="J51" s="70"/>
      <c r="L51" s="69"/>
      <c r="N51" s="69"/>
      <c r="P51" s="69"/>
      <c r="Q51" s="69"/>
    </row>
    <row r="52" spans="10:17" s="66" customFormat="1" ht="25.5" customHeight="1" x14ac:dyDescent="0.2">
      <c r="J52" s="70"/>
      <c r="L52" s="69"/>
      <c r="N52" s="69"/>
      <c r="P52" s="69"/>
      <c r="Q52" s="69"/>
    </row>
    <row r="53" spans="10:17" s="66" customFormat="1" ht="25.5" customHeight="1" x14ac:dyDescent="0.2">
      <c r="J53" s="70"/>
      <c r="L53" s="69"/>
      <c r="N53" s="69"/>
      <c r="P53" s="69"/>
      <c r="Q53" s="69"/>
    </row>
    <row r="54" spans="10:17" s="66" customFormat="1" ht="25.5" customHeight="1" x14ac:dyDescent="0.2">
      <c r="J54" s="70"/>
      <c r="L54" s="69"/>
      <c r="N54" s="69"/>
      <c r="P54" s="69"/>
      <c r="Q54" s="69"/>
    </row>
    <row r="55" spans="10:17" s="66" customFormat="1" ht="25.5" customHeight="1" x14ac:dyDescent="0.2">
      <c r="J55" s="70"/>
      <c r="L55" s="69"/>
      <c r="N55" s="69"/>
      <c r="P55" s="69"/>
      <c r="Q55" s="69"/>
    </row>
    <row r="56" spans="10:17" s="66" customFormat="1" ht="25.5" customHeight="1" x14ac:dyDescent="0.2">
      <c r="J56" s="70"/>
      <c r="L56" s="69"/>
      <c r="N56" s="69"/>
      <c r="P56" s="69"/>
      <c r="Q56" s="69"/>
    </row>
    <row r="57" spans="10:17" s="66" customFormat="1" ht="25.5" customHeight="1" x14ac:dyDescent="0.2">
      <c r="J57" s="70"/>
      <c r="L57" s="69"/>
      <c r="N57" s="69"/>
      <c r="P57" s="69"/>
      <c r="Q57" s="69"/>
    </row>
    <row r="58" spans="10:17" s="66" customFormat="1" ht="25.5" customHeight="1" x14ac:dyDescent="0.2">
      <c r="J58" s="70"/>
      <c r="L58" s="69"/>
      <c r="N58" s="69"/>
      <c r="P58" s="69"/>
      <c r="Q58" s="69"/>
    </row>
    <row r="59" spans="10:17" s="66" customFormat="1" ht="25.5" customHeight="1" x14ac:dyDescent="0.2">
      <c r="J59" s="70"/>
      <c r="L59" s="69"/>
      <c r="N59" s="69"/>
      <c r="P59" s="69"/>
      <c r="Q59" s="69"/>
    </row>
    <row r="60" spans="10:17" s="66" customFormat="1" ht="25.5" customHeight="1" x14ac:dyDescent="0.2">
      <c r="J60" s="70"/>
      <c r="L60" s="69"/>
      <c r="N60" s="69"/>
      <c r="P60" s="69"/>
      <c r="Q60" s="69"/>
    </row>
    <row r="61" spans="10:17" s="66" customFormat="1" ht="25.5" customHeight="1" x14ac:dyDescent="0.2">
      <c r="J61" s="70"/>
      <c r="L61" s="69"/>
      <c r="N61" s="69"/>
      <c r="P61" s="69"/>
      <c r="Q61" s="69"/>
    </row>
    <row r="62" spans="10:17" s="66" customFormat="1" ht="25.5" customHeight="1" x14ac:dyDescent="0.2">
      <c r="J62" s="70"/>
      <c r="L62" s="69"/>
      <c r="N62" s="69"/>
      <c r="P62" s="69"/>
      <c r="Q62" s="69"/>
    </row>
    <row r="63" spans="10:17" s="66" customFormat="1" ht="25.5" customHeight="1" x14ac:dyDescent="0.2">
      <c r="J63" s="70"/>
      <c r="L63" s="69"/>
      <c r="N63" s="69"/>
      <c r="P63" s="69"/>
      <c r="Q63" s="69"/>
    </row>
    <row r="64" spans="10:17" s="66" customFormat="1" ht="25.5" customHeight="1" x14ac:dyDescent="0.2">
      <c r="J64" s="70"/>
      <c r="L64" s="69"/>
      <c r="N64" s="69"/>
      <c r="P64" s="69"/>
      <c r="Q64" s="69"/>
    </row>
    <row r="65" spans="10:17" s="66" customFormat="1" ht="25.5" customHeight="1" x14ac:dyDescent="0.2">
      <c r="J65" s="70"/>
      <c r="L65" s="69"/>
      <c r="N65" s="69"/>
      <c r="P65" s="69"/>
      <c r="Q65" s="69"/>
    </row>
    <row r="66" spans="10:17" s="66" customFormat="1" ht="25.5" customHeight="1" x14ac:dyDescent="0.2">
      <c r="J66" s="70"/>
      <c r="L66" s="69"/>
      <c r="N66" s="69"/>
      <c r="P66" s="69"/>
      <c r="Q66" s="69"/>
    </row>
    <row r="67" spans="10:17" s="66" customFormat="1" ht="25.5" customHeight="1" x14ac:dyDescent="0.2">
      <c r="J67" s="70"/>
      <c r="L67" s="69"/>
      <c r="N67" s="69"/>
      <c r="P67" s="69"/>
      <c r="Q67" s="69"/>
    </row>
    <row r="68" spans="10:17" s="66" customFormat="1" ht="25.5" customHeight="1" x14ac:dyDescent="0.2">
      <c r="J68" s="70"/>
      <c r="L68" s="69"/>
      <c r="N68" s="69"/>
      <c r="P68" s="69"/>
      <c r="Q68" s="69"/>
    </row>
    <row r="69" spans="10:17" s="66" customFormat="1" ht="25.5" customHeight="1" x14ac:dyDescent="0.2">
      <c r="J69" s="70"/>
      <c r="L69" s="69"/>
      <c r="N69" s="69"/>
      <c r="P69" s="69"/>
      <c r="Q69" s="69"/>
    </row>
    <row r="70" spans="10:17" s="66" customFormat="1" ht="25.5" customHeight="1" x14ac:dyDescent="0.2">
      <c r="J70" s="70"/>
      <c r="L70" s="69"/>
      <c r="N70" s="69"/>
      <c r="P70" s="69"/>
      <c r="Q70" s="69"/>
    </row>
    <row r="71" spans="10:17" s="66" customFormat="1" ht="25.5" customHeight="1" x14ac:dyDescent="0.2">
      <c r="J71" s="70"/>
      <c r="L71" s="69"/>
      <c r="N71" s="69"/>
      <c r="P71" s="69"/>
      <c r="Q71" s="69"/>
    </row>
    <row r="72" spans="10:17" s="66" customFormat="1" ht="25.5" customHeight="1" x14ac:dyDescent="0.2">
      <c r="J72" s="70"/>
      <c r="L72" s="69"/>
      <c r="N72" s="69"/>
      <c r="P72" s="69"/>
      <c r="Q72" s="69"/>
    </row>
    <row r="73" spans="10:17" s="66" customFormat="1" ht="25.5" customHeight="1" x14ac:dyDescent="0.2">
      <c r="J73" s="70"/>
      <c r="L73" s="69"/>
      <c r="N73" s="69"/>
      <c r="P73" s="69"/>
      <c r="Q73" s="69"/>
    </row>
    <row r="74" spans="10:17" s="66" customFormat="1" ht="25.5" customHeight="1" x14ac:dyDescent="0.2">
      <c r="J74" s="70"/>
      <c r="L74" s="69"/>
      <c r="N74" s="69"/>
      <c r="P74" s="69"/>
      <c r="Q74" s="69"/>
    </row>
    <row r="75" spans="10:17" s="66" customFormat="1" ht="25.5" customHeight="1" x14ac:dyDescent="0.2">
      <c r="J75" s="70"/>
      <c r="L75" s="69"/>
      <c r="N75" s="69"/>
      <c r="P75" s="69"/>
      <c r="Q75" s="69"/>
    </row>
    <row r="76" spans="10:17" s="66" customFormat="1" ht="25.5" customHeight="1" x14ac:dyDescent="0.2">
      <c r="J76" s="70"/>
      <c r="L76" s="69"/>
      <c r="N76" s="69"/>
      <c r="P76" s="69"/>
      <c r="Q76" s="69"/>
    </row>
    <row r="77" spans="10:17" s="66" customFormat="1" ht="25.5" customHeight="1" x14ac:dyDescent="0.2">
      <c r="J77" s="70"/>
      <c r="L77" s="69"/>
      <c r="N77" s="69"/>
      <c r="P77" s="69"/>
      <c r="Q77" s="69"/>
    </row>
    <row r="78" spans="10:17" s="66" customFormat="1" ht="25.5" customHeight="1" x14ac:dyDescent="0.2">
      <c r="J78" s="70"/>
      <c r="L78" s="69"/>
      <c r="N78" s="69"/>
      <c r="P78" s="69"/>
      <c r="Q78" s="69"/>
    </row>
    <row r="79" spans="10:17" s="66" customFormat="1" ht="25.5" customHeight="1" x14ac:dyDescent="0.2">
      <c r="J79" s="70"/>
      <c r="L79" s="69"/>
      <c r="N79" s="69"/>
      <c r="P79" s="69"/>
      <c r="Q79" s="69"/>
    </row>
    <row r="80" spans="10:17" s="66" customFormat="1" ht="25.5" customHeight="1" x14ac:dyDescent="0.2">
      <c r="J80" s="70"/>
      <c r="L80" s="69"/>
      <c r="N80" s="69"/>
      <c r="P80" s="69"/>
      <c r="Q80" s="69"/>
    </row>
    <row r="81" spans="10:17" s="66" customFormat="1" ht="25.5" customHeight="1" x14ac:dyDescent="0.2">
      <c r="J81" s="70"/>
      <c r="L81" s="69"/>
      <c r="N81" s="69"/>
      <c r="P81" s="69"/>
      <c r="Q81" s="69"/>
    </row>
    <row r="82" spans="10:17" s="66" customFormat="1" ht="25.5" customHeight="1" x14ac:dyDescent="0.2">
      <c r="J82" s="70"/>
      <c r="L82" s="69"/>
      <c r="N82" s="69"/>
      <c r="P82" s="69"/>
      <c r="Q82" s="69"/>
    </row>
    <row r="83" spans="10:17" s="66" customFormat="1" ht="25.5" customHeight="1" x14ac:dyDescent="0.2">
      <c r="J83" s="70"/>
      <c r="L83" s="69"/>
      <c r="N83" s="69"/>
      <c r="P83" s="69"/>
      <c r="Q83" s="69"/>
    </row>
    <row r="84" spans="10:17" s="66" customFormat="1" ht="25.5" customHeight="1" x14ac:dyDescent="0.2">
      <c r="J84" s="70"/>
      <c r="L84" s="69"/>
      <c r="N84" s="69"/>
      <c r="P84" s="69"/>
      <c r="Q84" s="69"/>
    </row>
    <row r="85" spans="10:17" s="66" customFormat="1" ht="25.5" customHeight="1" x14ac:dyDescent="0.2">
      <c r="J85" s="70"/>
      <c r="L85" s="69"/>
      <c r="N85" s="69"/>
      <c r="P85" s="69"/>
      <c r="Q85" s="69"/>
    </row>
    <row r="86" spans="10:17" s="66" customFormat="1" ht="25.5" customHeight="1" x14ac:dyDescent="0.2">
      <c r="J86" s="70"/>
      <c r="L86" s="69"/>
      <c r="N86" s="69"/>
      <c r="P86" s="69"/>
      <c r="Q86" s="69"/>
    </row>
    <row r="87" spans="10:17" s="66" customFormat="1" ht="25.5" customHeight="1" x14ac:dyDescent="0.2">
      <c r="J87" s="70"/>
      <c r="L87" s="69"/>
      <c r="N87" s="69"/>
      <c r="P87" s="69"/>
      <c r="Q87" s="69"/>
    </row>
    <row r="88" spans="10:17" s="66" customFormat="1" ht="25.5" customHeight="1" x14ac:dyDescent="0.2">
      <c r="J88" s="70"/>
      <c r="L88" s="69"/>
      <c r="N88" s="69"/>
      <c r="P88" s="69"/>
      <c r="Q88" s="69"/>
    </row>
    <row r="89" spans="10:17" s="66" customFormat="1" ht="25.5" customHeight="1" x14ac:dyDescent="0.2">
      <c r="J89" s="70"/>
      <c r="L89" s="69"/>
      <c r="N89" s="69"/>
      <c r="P89" s="69"/>
      <c r="Q89" s="69"/>
    </row>
    <row r="90" spans="10:17" s="66" customFormat="1" ht="25.5" customHeight="1" x14ac:dyDescent="0.2">
      <c r="J90" s="70"/>
      <c r="L90" s="69"/>
      <c r="N90" s="69"/>
      <c r="P90" s="69"/>
      <c r="Q90" s="69"/>
    </row>
    <row r="91" spans="10:17" s="66" customFormat="1" ht="25.5" customHeight="1" x14ac:dyDescent="0.2">
      <c r="J91" s="70"/>
      <c r="L91" s="69"/>
      <c r="N91" s="69"/>
      <c r="P91" s="69"/>
      <c r="Q91" s="69"/>
    </row>
    <row r="92" spans="10:17" s="66" customFormat="1" ht="25.5" customHeight="1" x14ac:dyDescent="0.2">
      <c r="J92" s="70"/>
      <c r="L92" s="69"/>
      <c r="N92" s="69"/>
      <c r="P92" s="69"/>
      <c r="Q92" s="69"/>
    </row>
    <row r="93" spans="10:17" s="66" customFormat="1" ht="25.5" customHeight="1" x14ac:dyDescent="0.2">
      <c r="J93" s="70"/>
      <c r="L93" s="69"/>
      <c r="N93" s="69"/>
      <c r="P93" s="69"/>
      <c r="Q93" s="69"/>
    </row>
    <row r="94" spans="10:17" s="66" customFormat="1" ht="25.5" customHeight="1" x14ac:dyDescent="0.2">
      <c r="J94" s="70"/>
      <c r="L94" s="69"/>
      <c r="N94" s="69"/>
      <c r="P94" s="69"/>
      <c r="Q94" s="69"/>
    </row>
    <row r="95" spans="10:17" s="66" customFormat="1" ht="25.5" customHeight="1" x14ac:dyDescent="0.2">
      <c r="J95" s="70"/>
      <c r="L95" s="69"/>
      <c r="N95" s="69"/>
      <c r="P95" s="69"/>
      <c r="Q95" s="69"/>
    </row>
    <row r="96" spans="10:17" s="66" customFormat="1" ht="25.5" customHeight="1" x14ac:dyDescent="0.2">
      <c r="J96" s="70"/>
      <c r="L96" s="69"/>
      <c r="N96" s="69"/>
      <c r="P96" s="69"/>
      <c r="Q96" s="69"/>
    </row>
    <row r="97" spans="10:17" s="66" customFormat="1" ht="25.5" customHeight="1" x14ac:dyDescent="0.2">
      <c r="J97" s="70"/>
      <c r="L97" s="69"/>
      <c r="N97" s="69"/>
      <c r="P97" s="69"/>
      <c r="Q97" s="69"/>
    </row>
    <row r="98" spans="10:17" s="66" customFormat="1" ht="25.5" customHeight="1" x14ac:dyDescent="0.2">
      <c r="J98" s="70"/>
      <c r="L98" s="69"/>
      <c r="N98" s="69"/>
      <c r="P98" s="69"/>
      <c r="Q98" s="69"/>
    </row>
    <row r="99" spans="10:17" s="66" customFormat="1" ht="25.5" customHeight="1" x14ac:dyDescent="0.2">
      <c r="J99" s="70"/>
      <c r="L99" s="69"/>
      <c r="N99" s="69"/>
      <c r="P99" s="69"/>
      <c r="Q99" s="69"/>
    </row>
    <row r="100" spans="10:17" s="66" customFormat="1" ht="25.5" customHeight="1" x14ac:dyDescent="0.2">
      <c r="J100" s="70"/>
      <c r="L100" s="69"/>
      <c r="N100" s="69"/>
      <c r="P100" s="69"/>
      <c r="Q100" s="69"/>
    </row>
    <row r="101" spans="10:17" s="66" customFormat="1" ht="25.5" customHeight="1" x14ac:dyDescent="0.2">
      <c r="J101" s="70"/>
      <c r="L101" s="69"/>
      <c r="N101" s="69"/>
      <c r="P101" s="69"/>
      <c r="Q101" s="69"/>
    </row>
    <row r="102" spans="10:17" s="66" customFormat="1" ht="25.5" customHeight="1" x14ac:dyDescent="0.2">
      <c r="J102" s="70"/>
      <c r="L102" s="69"/>
      <c r="N102" s="69"/>
      <c r="P102" s="69"/>
      <c r="Q102" s="69"/>
    </row>
    <row r="103" spans="10:17" s="66" customFormat="1" ht="25.5" customHeight="1" x14ac:dyDescent="0.2">
      <c r="J103" s="70"/>
      <c r="L103" s="69"/>
      <c r="N103" s="69"/>
      <c r="P103" s="69"/>
      <c r="Q103" s="69"/>
    </row>
    <row r="104" spans="10:17" s="66" customFormat="1" ht="25.5" customHeight="1" x14ac:dyDescent="0.2">
      <c r="J104" s="70"/>
      <c r="L104" s="69"/>
      <c r="N104" s="69"/>
      <c r="P104" s="69"/>
      <c r="Q104" s="69"/>
    </row>
    <row r="105" spans="10:17" s="66" customFormat="1" ht="25.5" customHeight="1" x14ac:dyDescent="0.2">
      <c r="J105" s="70"/>
      <c r="L105" s="69"/>
      <c r="N105" s="69"/>
      <c r="P105" s="69"/>
      <c r="Q105" s="69"/>
    </row>
    <row r="106" spans="10:17" s="66" customFormat="1" ht="25.5" customHeight="1" x14ac:dyDescent="0.2">
      <c r="J106" s="70"/>
      <c r="L106" s="69"/>
      <c r="N106" s="69"/>
      <c r="P106" s="69"/>
      <c r="Q106" s="69"/>
    </row>
    <row r="107" spans="10:17" s="66" customFormat="1" ht="25.5" customHeight="1" x14ac:dyDescent="0.2">
      <c r="J107" s="70"/>
      <c r="L107" s="69"/>
      <c r="N107" s="69"/>
      <c r="P107" s="69"/>
      <c r="Q107" s="69"/>
    </row>
    <row r="108" spans="10:17" s="66" customFormat="1" ht="25.5" customHeight="1" x14ac:dyDescent="0.2">
      <c r="J108" s="70"/>
      <c r="L108" s="69"/>
      <c r="N108" s="69"/>
      <c r="P108" s="69"/>
      <c r="Q108" s="69"/>
    </row>
    <row r="109" spans="10:17" s="66" customFormat="1" ht="25.5" customHeight="1" x14ac:dyDescent="0.2">
      <c r="J109" s="70"/>
      <c r="L109" s="69"/>
      <c r="N109" s="69"/>
      <c r="P109" s="69"/>
      <c r="Q109" s="69"/>
    </row>
    <row r="110" spans="10:17" s="66" customFormat="1" ht="25.5" customHeight="1" x14ac:dyDescent="0.2">
      <c r="J110" s="70"/>
      <c r="L110" s="69"/>
      <c r="N110" s="69"/>
      <c r="P110" s="69"/>
      <c r="Q110" s="69"/>
    </row>
    <row r="111" spans="10:17" s="66" customFormat="1" ht="25.5" customHeight="1" x14ac:dyDescent="0.2">
      <c r="J111" s="70"/>
      <c r="L111" s="69"/>
      <c r="N111" s="69"/>
      <c r="P111" s="69"/>
      <c r="Q111" s="69"/>
    </row>
    <row r="112" spans="10:17" s="66" customFormat="1" ht="25.5" customHeight="1" x14ac:dyDescent="0.2">
      <c r="J112" s="70"/>
      <c r="L112" s="69"/>
      <c r="N112" s="69"/>
      <c r="P112" s="69"/>
      <c r="Q112" s="69"/>
    </row>
    <row r="113" spans="10:17" s="66" customFormat="1" ht="25.5" customHeight="1" x14ac:dyDescent="0.2">
      <c r="J113" s="70"/>
      <c r="L113" s="69"/>
      <c r="N113" s="69"/>
      <c r="P113" s="69"/>
      <c r="Q113" s="69"/>
    </row>
    <row r="114" spans="10:17" s="66" customFormat="1" ht="25.5" customHeight="1" x14ac:dyDescent="0.2">
      <c r="J114" s="70"/>
      <c r="L114" s="69"/>
      <c r="N114" s="69"/>
      <c r="P114" s="69"/>
      <c r="Q114" s="69"/>
    </row>
    <row r="115" spans="10:17" s="66" customFormat="1" ht="25.5" customHeight="1" x14ac:dyDescent="0.2">
      <c r="J115" s="70"/>
      <c r="L115" s="69"/>
      <c r="N115" s="69"/>
      <c r="P115" s="69"/>
      <c r="Q115" s="69"/>
    </row>
    <row r="116" spans="10:17" s="66" customFormat="1" ht="25.5" customHeight="1" x14ac:dyDescent="0.2">
      <c r="J116" s="70"/>
      <c r="L116" s="69"/>
      <c r="N116" s="69"/>
      <c r="P116" s="69"/>
      <c r="Q116" s="69"/>
    </row>
    <row r="117" spans="10:17" s="66" customFormat="1" ht="25.5" customHeight="1" x14ac:dyDescent="0.2">
      <c r="J117" s="70"/>
      <c r="L117" s="69"/>
      <c r="N117" s="69"/>
      <c r="P117" s="69"/>
      <c r="Q117" s="69"/>
    </row>
    <row r="118" spans="10:17" s="66" customFormat="1" ht="25.5" customHeight="1" x14ac:dyDescent="0.2">
      <c r="J118" s="70"/>
      <c r="L118" s="69"/>
      <c r="N118" s="69"/>
      <c r="P118" s="69"/>
      <c r="Q118" s="69"/>
    </row>
    <row r="119" spans="10:17" s="66" customFormat="1" ht="25.5" customHeight="1" x14ac:dyDescent="0.2">
      <c r="J119" s="70"/>
      <c r="L119" s="69"/>
      <c r="N119" s="69"/>
      <c r="P119" s="69"/>
      <c r="Q119" s="69"/>
    </row>
    <row r="120" spans="10:17" s="66" customFormat="1" ht="25.5" customHeight="1" x14ac:dyDescent="0.2">
      <c r="J120" s="70"/>
      <c r="L120" s="69"/>
      <c r="N120" s="69"/>
      <c r="P120" s="69"/>
      <c r="Q120" s="69"/>
    </row>
    <row r="121" spans="10:17" s="66" customFormat="1" ht="25.5" customHeight="1" x14ac:dyDescent="0.2">
      <c r="J121" s="70"/>
      <c r="L121" s="69"/>
      <c r="N121" s="69"/>
      <c r="P121" s="69"/>
      <c r="Q121" s="69"/>
    </row>
    <row r="122" spans="10:17" s="66" customFormat="1" ht="25.5" customHeight="1" x14ac:dyDescent="0.2">
      <c r="J122" s="70"/>
      <c r="L122" s="69"/>
      <c r="N122" s="69"/>
      <c r="P122" s="69"/>
      <c r="Q122" s="69"/>
    </row>
    <row r="123" spans="10:17" s="66" customFormat="1" ht="25.5" customHeight="1" x14ac:dyDescent="0.2">
      <c r="J123" s="70"/>
      <c r="L123" s="69"/>
      <c r="N123" s="69"/>
      <c r="P123" s="69"/>
      <c r="Q123" s="69"/>
    </row>
    <row r="124" spans="10:17" s="66" customFormat="1" ht="25.5" customHeight="1" x14ac:dyDescent="0.2">
      <c r="J124" s="70"/>
      <c r="L124" s="69"/>
      <c r="N124" s="69"/>
      <c r="P124" s="69"/>
      <c r="Q124" s="69"/>
    </row>
    <row r="125" spans="10:17" s="66" customFormat="1" ht="25.5" customHeight="1" x14ac:dyDescent="0.2">
      <c r="J125" s="70"/>
      <c r="L125" s="69"/>
      <c r="N125" s="69"/>
      <c r="P125" s="69"/>
      <c r="Q125" s="69"/>
    </row>
    <row r="126" spans="10:17" s="66" customFormat="1" ht="25.5" customHeight="1" x14ac:dyDescent="0.2">
      <c r="J126" s="70"/>
      <c r="L126" s="69"/>
      <c r="N126" s="69"/>
      <c r="P126" s="69"/>
      <c r="Q126" s="69"/>
    </row>
    <row r="127" spans="10:17" s="66" customFormat="1" ht="25.5" customHeight="1" x14ac:dyDescent="0.2">
      <c r="J127" s="70"/>
      <c r="L127" s="69"/>
      <c r="N127" s="69"/>
      <c r="P127" s="69"/>
      <c r="Q127" s="69"/>
    </row>
    <row r="128" spans="10:17" s="66" customFormat="1" ht="25.5" customHeight="1" x14ac:dyDescent="0.2">
      <c r="J128" s="70"/>
      <c r="L128" s="69"/>
      <c r="N128" s="69"/>
      <c r="P128" s="69"/>
      <c r="Q128" s="69"/>
    </row>
    <row r="129" spans="10:17" s="66" customFormat="1" ht="25.5" customHeight="1" x14ac:dyDescent="0.2">
      <c r="J129" s="70"/>
      <c r="L129" s="69"/>
      <c r="N129" s="69"/>
      <c r="P129" s="69"/>
      <c r="Q129" s="69"/>
    </row>
    <row r="130" spans="10:17" s="66" customFormat="1" ht="25.5" customHeight="1" x14ac:dyDescent="0.2">
      <c r="J130" s="70"/>
      <c r="L130" s="69"/>
      <c r="N130" s="69"/>
      <c r="P130" s="69"/>
      <c r="Q130" s="69"/>
    </row>
    <row r="131" spans="10:17" s="66" customFormat="1" ht="25.5" customHeight="1" x14ac:dyDescent="0.2">
      <c r="J131" s="70"/>
      <c r="L131" s="69"/>
      <c r="N131" s="69"/>
      <c r="P131" s="69"/>
      <c r="Q131" s="69"/>
    </row>
    <row r="132" spans="10:17" s="66" customFormat="1" ht="25.5" customHeight="1" x14ac:dyDescent="0.2">
      <c r="J132" s="70"/>
      <c r="L132" s="69"/>
      <c r="N132" s="69"/>
      <c r="P132" s="69"/>
      <c r="Q132" s="69"/>
    </row>
    <row r="133" spans="10:17" s="66" customFormat="1" ht="25.5" customHeight="1" x14ac:dyDescent="0.2">
      <c r="J133" s="70"/>
      <c r="L133" s="69"/>
      <c r="N133" s="69"/>
      <c r="P133" s="69"/>
      <c r="Q133" s="69"/>
    </row>
    <row r="134" spans="10:17" s="66" customFormat="1" ht="25.5" customHeight="1" x14ac:dyDescent="0.2">
      <c r="J134" s="70"/>
      <c r="L134" s="69"/>
      <c r="N134" s="69"/>
      <c r="P134" s="69"/>
      <c r="Q134" s="69"/>
    </row>
    <row r="135" spans="10:17" s="66" customFormat="1" ht="25.5" customHeight="1" x14ac:dyDescent="0.2">
      <c r="J135" s="70"/>
      <c r="L135" s="69"/>
      <c r="N135" s="69"/>
      <c r="P135" s="69"/>
      <c r="Q135" s="69"/>
    </row>
    <row r="136" spans="10:17" s="66" customFormat="1" ht="25.5" customHeight="1" x14ac:dyDescent="0.2">
      <c r="J136" s="70"/>
      <c r="L136" s="69"/>
      <c r="N136" s="69"/>
      <c r="P136" s="69"/>
      <c r="Q136" s="69"/>
    </row>
    <row r="137" spans="10:17" s="66" customFormat="1" ht="25.5" customHeight="1" x14ac:dyDescent="0.2">
      <c r="J137" s="70"/>
      <c r="L137" s="69"/>
      <c r="N137" s="69"/>
      <c r="P137" s="69"/>
      <c r="Q137" s="69"/>
    </row>
    <row r="138" spans="10:17" s="66" customFormat="1" ht="25.5" customHeight="1" x14ac:dyDescent="0.2">
      <c r="J138" s="70"/>
      <c r="L138" s="69"/>
      <c r="N138" s="69"/>
      <c r="P138" s="69"/>
      <c r="Q138" s="69"/>
    </row>
    <row r="139" spans="10:17" s="66" customFormat="1" ht="25.5" customHeight="1" x14ac:dyDescent="0.2">
      <c r="J139" s="70"/>
      <c r="L139" s="69"/>
      <c r="N139" s="69"/>
      <c r="P139" s="69"/>
      <c r="Q139" s="69"/>
    </row>
    <row r="140" spans="10:17" s="66" customFormat="1" ht="25.5" customHeight="1" x14ac:dyDescent="0.2">
      <c r="J140" s="70"/>
      <c r="L140" s="69"/>
      <c r="N140" s="69"/>
      <c r="P140" s="69"/>
      <c r="Q140" s="69"/>
    </row>
    <row r="141" spans="10:17" s="66" customFormat="1" ht="25.5" customHeight="1" x14ac:dyDescent="0.2">
      <c r="J141" s="70"/>
      <c r="L141" s="69"/>
      <c r="N141" s="69"/>
      <c r="P141" s="69"/>
      <c r="Q141" s="69"/>
    </row>
    <row r="142" spans="10:17" s="66" customFormat="1" ht="25.5" customHeight="1" x14ac:dyDescent="0.2">
      <c r="J142" s="70"/>
      <c r="L142" s="69"/>
      <c r="N142" s="69"/>
      <c r="P142" s="69"/>
      <c r="Q142" s="69"/>
    </row>
    <row r="143" spans="10:17" s="66" customFormat="1" ht="25.5" customHeight="1" x14ac:dyDescent="0.2">
      <c r="J143" s="70"/>
      <c r="L143" s="69"/>
      <c r="N143" s="69"/>
      <c r="P143" s="69"/>
      <c r="Q143" s="69"/>
    </row>
  </sheetData>
  <mergeCells count="12">
    <mergeCell ref="C25:F25"/>
    <mergeCell ref="C28:Q28"/>
    <mergeCell ref="G29:H29"/>
    <mergeCell ref="L29:M29"/>
    <mergeCell ref="C32:F32"/>
    <mergeCell ref="G21:H21"/>
    <mergeCell ref="L21:M21"/>
    <mergeCell ref="C11:Q11"/>
    <mergeCell ref="G12:H12"/>
    <mergeCell ref="L12:M12"/>
    <mergeCell ref="C17:F17"/>
    <mergeCell ref="C20:Q20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d60884ff72ce725a019323ec7989c2d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450837eae9f728dc5ad5c49d21839dcc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customXml/itemProps3.xml><?xml version="1.0" encoding="utf-8"?>
<ds:datastoreItem xmlns:ds="http://schemas.openxmlformats.org/officeDocument/2006/customXml" ds:itemID="{24B354C9-BDF5-4C15-A06A-D255293F0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c6141-0575-41f8-aea1-e82d11b889d4"/>
    <ds:schemaRef ds:uri="b474bfed-9fa9-43a1-b41c-34dbf1f46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BRONZE</vt:lpstr>
      <vt:lpstr>PRATA</vt:lpstr>
      <vt:lpstr>OURO</vt:lpstr>
      <vt:lpstr>REDE SOCIAL</vt:lpstr>
      <vt:lpstr>MULTIPLATAFORMA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Larissa do Amparo Costa</cp:lastModifiedBy>
  <cp:lastPrinted>2024-04-02T13:42:27Z</cp:lastPrinted>
  <dcterms:created xsi:type="dcterms:W3CDTF">2023-11-10T22:00:24Z</dcterms:created>
  <dcterms:modified xsi:type="dcterms:W3CDTF">2025-12-05T12:18:43Z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